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t048\OneDrive - Rajamangala University of Technology Isan\Desktop\"/>
    </mc:Choice>
  </mc:AlternateContent>
  <bookViews>
    <workbookView xWindow="0" yWindow="0" windowWidth="21600" windowHeight="10920"/>
  </bookViews>
  <sheets>
    <sheet name="ปร.4 (ปรับ)" sheetId="16" r:id="rId1"/>
    <sheet name="ปร.4" sheetId="2" state="hidden" r:id="rId2"/>
    <sheet name="ปร.5" sheetId="3" r:id="rId3"/>
    <sheet name="ปร.6 " sheetId="15" r:id="rId4"/>
  </sheets>
  <definedNames>
    <definedName name="_xlnm.Print_Area" localSheetId="1">ปร.4!$A$1:$J$79</definedName>
    <definedName name="_xlnm.Print_Area" localSheetId="0">'ปร.4 (ปรับ)'!$A$1:$J$107</definedName>
    <definedName name="_xlnm.Print_Area" localSheetId="2">ปร.5!$A$1:$G$38</definedName>
    <definedName name="_xlnm.Print_Titles" localSheetId="1">ปร.4!$1:$9</definedName>
    <definedName name="_xlnm.Print_Titles" localSheetId="0">'ปร.4 (ปรับ)'!$1:$9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16" l="1"/>
  <c r="C24" i="16" l="1"/>
  <c r="C25" i="16"/>
  <c r="C27" i="16"/>
  <c r="G135" i="16"/>
  <c r="G136" i="16"/>
  <c r="G137" i="16"/>
  <c r="B137" i="16"/>
  <c r="B136" i="16"/>
  <c r="B135" i="16"/>
  <c r="C17" i="16"/>
  <c r="C15" i="16"/>
  <c r="C43" i="16"/>
  <c r="C42" i="16"/>
  <c r="C39" i="16"/>
  <c r="C38" i="16"/>
  <c r="C35" i="16"/>
  <c r="C34" i="16"/>
  <c r="C33" i="16"/>
  <c r="C32" i="16"/>
  <c r="C31" i="16"/>
  <c r="C29" i="16"/>
  <c r="C28" i="16"/>
  <c r="H135" i="16"/>
  <c r="H137" i="16" l="1"/>
  <c r="I135" i="16"/>
  <c r="F135" i="16"/>
  <c r="D11" i="3" l="1"/>
  <c r="H136" i="16"/>
  <c r="F137" i="16"/>
  <c r="I137" i="16" l="1"/>
  <c r="D13" i="3"/>
  <c r="F136" i="16"/>
  <c r="I136" i="16" l="1"/>
  <c r="D12" i="3"/>
  <c r="B140" i="16"/>
  <c r="B139" i="16"/>
  <c r="B138" i="16"/>
  <c r="H23" i="2"/>
  <c r="H17" i="2"/>
  <c r="H15" i="2"/>
  <c r="F15" i="2"/>
  <c r="I15" i="2" s="1"/>
  <c r="H27" i="2"/>
  <c r="F27" i="2"/>
  <c r="H52" i="2"/>
  <c r="F52" i="2"/>
  <c r="H25" i="2"/>
  <c r="F25" i="2"/>
  <c r="H28" i="2"/>
  <c r="F28" i="2"/>
  <c r="H21" i="2"/>
  <c r="F21" i="2"/>
  <c r="F18" i="2"/>
  <c r="H18" i="2"/>
  <c r="F17" i="2"/>
  <c r="I17" i="2" s="1"/>
  <c r="F140" i="16" l="1"/>
  <c r="H139" i="16"/>
  <c r="F139" i="16"/>
  <c r="I27" i="2"/>
  <c r="H140" i="16"/>
  <c r="I52" i="2"/>
  <c r="I25" i="2"/>
  <c r="I28" i="2"/>
  <c r="I21" i="2"/>
  <c r="I18" i="2"/>
  <c r="B112" i="2"/>
  <c r="B111" i="2"/>
  <c r="B110" i="2"/>
  <c r="B109" i="2"/>
  <c r="B108" i="2"/>
  <c r="B107" i="2"/>
  <c r="H71" i="2"/>
  <c r="H70" i="2"/>
  <c r="H69" i="2"/>
  <c r="H73" i="2"/>
  <c r="F73" i="2"/>
  <c r="H77" i="2"/>
  <c r="F77" i="2"/>
  <c r="H76" i="2"/>
  <c r="F76" i="2"/>
  <c r="H75" i="2"/>
  <c r="F75" i="2"/>
  <c r="H74" i="2"/>
  <c r="F74" i="2"/>
  <c r="H72" i="2"/>
  <c r="F72" i="2"/>
  <c r="H68" i="2"/>
  <c r="F68" i="2"/>
  <c r="H67" i="2"/>
  <c r="F67" i="2"/>
  <c r="H64" i="2"/>
  <c r="F64" i="2"/>
  <c r="H63" i="2"/>
  <c r="F63" i="2"/>
  <c r="H62" i="2"/>
  <c r="F62" i="2"/>
  <c r="H61" i="2"/>
  <c r="F61" i="2"/>
  <c r="H60" i="2"/>
  <c r="F60" i="2"/>
  <c r="H59" i="2"/>
  <c r="F59" i="2"/>
  <c r="H58" i="2"/>
  <c r="F58" i="2"/>
  <c r="H57" i="2"/>
  <c r="F57" i="2"/>
  <c r="H56" i="2"/>
  <c r="F56" i="2"/>
  <c r="H55" i="2"/>
  <c r="F55" i="2"/>
  <c r="H51" i="2"/>
  <c r="F51" i="2"/>
  <c r="H50" i="2"/>
  <c r="F50" i="2"/>
  <c r="H46" i="2"/>
  <c r="F46" i="2"/>
  <c r="H49" i="2"/>
  <c r="F49" i="2"/>
  <c r="H48" i="2"/>
  <c r="F48" i="2"/>
  <c r="H47" i="2"/>
  <c r="F47" i="2"/>
  <c r="G45" i="2"/>
  <c r="H45" i="2" s="1"/>
  <c r="F45" i="2"/>
  <c r="F42" i="2"/>
  <c r="I42" i="2" s="1"/>
  <c r="G44" i="2" s="1"/>
  <c r="H44" i="2" s="1"/>
  <c r="F41" i="2"/>
  <c r="I41" i="2" s="1"/>
  <c r="G43" i="2" s="1"/>
  <c r="H43" i="2" s="1"/>
  <c r="I43" i="2" s="1"/>
  <c r="H38" i="2"/>
  <c r="F38" i="2"/>
  <c r="H37" i="2"/>
  <c r="F37" i="2"/>
  <c r="H36" i="2"/>
  <c r="F36" i="2"/>
  <c r="H35" i="2"/>
  <c r="F35" i="2"/>
  <c r="F34" i="2"/>
  <c r="H33" i="2"/>
  <c r="F33" i="2"/>
  <c r="H32" i="2"/>
  <c r="F32" i="2"/>
  <c r="I46" i="2" l="1"/>
  <c r="F138" i="16"/>
  <c r="I140" i="16"/>
  <c r="D16" i="3"/>
  <c r="I139" i="16"/>
  <c r="D15" i="3"/>
  <c r="H53" i="2"/>
  <c r="F53" i="2"/>
  <c r="F110" i="2" s="1"/>
  <c r="F65" i="2"/>
  <c r="F111" i="2" s="1"/>
  <c r="F39" i="2"/>
  <c r="F109" i="2" s="1"/>
  <c r="H78" i="2"/>
  <c r="H112" i="2" s="1"/>
  <c r="H65" i="2"/>
  <c r="H39" i="2"/>
  <c r="I35" i="2"/>
  <c r="I49" i="2"/>
  <c r="I67" i="2"/>
  <c r="I48" i="2"/>
  <c r="F71" i="2"/>
  <c r="I71" i="2" s="1"/>
  <c r="I73" i="2"/>
  <c r="F70" i="2"/>
  <c r="I70" i="2" s="1"/>
  <c r="I56" i="2"/>
  <c r="F69" i="2"/>
  <c r="I69" i="2" s="1"/>
  <c r="I64" i="2"/>
  <c r="I72" i="2"/>
  <c r="I47" i="2"/>
  <c r="I75" i="2"/>
  <c r="I55" i="2"/>
  <c r="I77" i="2"/>
  <c r="I74" i="2"/>
  <c r="I57" i="2"/>
  <c r="I58" i="2"/>
  <c r="I61" i="2"/>
  <c r="I76" i="2"/>
  <c r="I68" i="2"/>
  <c r="I60" i="2"/>
  <c r="I62" i="2"/>
  <c r="I63" i="2"/>
  <c r="I50" i="2"/>
  <c r="I51" i="2"/>
  <c r="I59" i="2"/>
  <c r="I37" i="2"/>
  <c r="I45" i="2"/>
  <c r="I36" i="2"/>
  <c r="I44" i="2"/>
  <c r="I38" i="2"/>
  <c r="I33" i="2"/>
  <c r="I32" i="2"/>
  <c r="D14" i="3" l="1"/>
  <c r="D18" i="3" s="1"/>
  <c r="F144" i="16"/>
  <c r="H138" i="16"/>
  <c r="I53" i="2"/>
  <c r="H110" i="2"/>
  <c r="I39" i="2"/>
  <c r="H109" i="2"/>
  <c r="I65" i="2"/>
  <c r="H111" i="2"/>
  <c r="F78" i="2"/>
  <c r="I138" i="16" l="1"/>
  <c r="I144" i="16" s="1"/>
  <c r="H144" i="16"/>
  <c r="I78" i="2"/>
  <c r="F112" i="2"/>
  <c r="F29" i="2" l="1"/>
  <c r="H20" i="2"/>
  <c r="F20" i="2"/>
  <c r="H26" i="2"/>
  <c r="F26" i="2"/>
  <c r="H24" i="2"/>
  <c r="F24" i="2"/>
  <c r="F23" i="2"/>
  <c r="I23" i="2" s="1"/>
  <c r="H19" i="2"/>
  <c r="F19" i="2"/>
  <c r="H22" i="2"/>
  <c r="F22" i="2"/>
  <c r="H16" i="2"/>
  <c r="F16" i="2"/>
  <c r="I24" i="2" l="1"/>
  <c r="I16" i="2"/>
  <c r="I26" i="2"/>
  <c r="I20" i="2"/>
  <c r="I19" i="2"/>
  <c r="I22" i="2"/>
  <c r="F11" i="2" l="1"/>
  <c r="F12" i="2" s="1"/>
  <c r="F107" i="2" s="1"/>
  <c r="I111" i="2" l="1"/>
  <c r="F15" i="3" s="1"/>
  <c r="I112" i="2" l="1"/>
  <c r="F16" i="3" s="1"/>
  <c r="H11" i="2" l="1"/>
  <c r="H12" i="2" s="1"/>
  <c r="H107" i="2" s="1"/>
  <c r="I12" i="2" l="1"/>
  <c r="I11" i="2"/>
  <c r="I110" i="2" l="1"/>
  <c r="F14" i="3" s="1"/>
  <c r="I109" i="2" l="1"/>
  <c r="F13" i="3" s="1"/>
  <c r="H14" i="2" l="1"/>
  <c r="H30" i="2" s="1"/>
  <c r="F14" i="2"/>
  <c r="F30" i="2" s="1"/>
  <c r="F108" i="2" s="1"/>
  <c r="F116" i="2" s="1"/>
  <c r="H79" i="2" l="1"/>
  <c r="H108" i="2"/>
  <c r="H116" i="2" s="1"/>
  <c r="I30" i="2"/>
  <c r="F79" i="2"/>
  <c r="I14" i="2"/>
  <c r="I107" i="2" l="1"/>
  <c r="I79" i="2" l="1"/>
  <c r="I108" i="2" l="1"/>
  <c r="I116" i="2" l="1"/>
  <c r="F12" i="3"/>
  <c r="F11" i="3"/>
  <c r="F18" i="3" l="1"/>
  <c r="F24" i="3" l="1"/>
  <c r="D26" i="3" s="1"/>
  <c r="F11" i="15"/>
  <c r="F14" i="15" s="1"/>
  <c r="F15" i="15" s="1"/>
  <c r="C16" i="15" s="1"/>
</calcChain>
</file>

<file path=xl/comments1.xml><?xml version="1.0" encoding="utf-8"?>
<comments xmlns="http://schemas.openxmlformats.org/spreadsheetml/2006/main">
  <authors>
    <author>Admin</author>
  </authors>
  <commentList>
    <comment ref="G25" authorId="0" shapeId="0">
      <text>
        <r>
          <rPr>
            <b/>
            <sz val="9"/>
            <color rgb="FF000000"/>
            <rFont val="Tahoma"/>
            <family val="2"/>
          </rPr>
          <t>Admin: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1830/21=87.14
</t>
        </r>
        <r>
          <rPr>
            <sz val="9"/>
            <color rgb="FF000000"/>
            <rFont val="Tahoma"/>
            <family val="2"/>
          </rPr>
          <t>คิอที่ความยาว</t>
        </r>
        <r>
          <rPr>
            <sz val="9"/>
            <color rgb="FF000000"/>
            <rFont val="Tahoma"/>
            <family val="2"/>
          </rPr>
          <t xml:space="preserve"> 10.00 </t>
        </r>
        <r>
          <rPr>
            <sz val="9"/>
            <color rgb="FF000000"/>
            <rFont val="Tahoma"/>
            <family val="2"/>
          </rPr>
          <t>ม</t>
        </r>
        <r>
          <rPr>
            <sz val="9"/>
            <color rgb="FF000000"/>
            <rFont val="Tahoma"/>
            <family val="2"/>
          </rPr>
          <t xml:space="preserve">.
</t>
        </r>
        <r>
          <rPr>
            <sz val="9"/>
            <color rgb="FF000000"/>
            <rFont val="Tahoma"/>
            <family val="2"/>
          </rPr>
          <t xml:space="preserve">= 871 </t>
        </r>
        <r>
          <rPr>
            <sz val="9"/>
            <color rgb="FF000000"/>
            <rFont val="Tahoma"/>
            <family val="2"/>
          </rPr>
          <t>บาท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1830/21=87.14
คิอที่ความยาว 10.00 ม.
= 871 บาท
</t>
        </r>
      </text>
    </comment>
  </commentList>
</comments>
</file>

<file path=xl/sharedStrings.xml><?xml version="1.0" encoding="utf-8"?>
<sst xmlns="http://schemas.openxmlformats.org/spreadsheetml/2006/main" count="499" uniqueCount="216">
  <si>
    <t>ลบ.ม.</t>
  </si>
  <si>
    <t>ต้น</t>
  </si>
  <si>
    <t>ตร.ม.</t>
  </si>
  <si>
    <t>กก.</t>
  </si>
  <si>
    <t>ชุด</t>
  </si>
  <si>
    <t>เหมา</t>
  </si>
  <si>
    <t>เมตร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</si>
  <si>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</si>
  <si>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</si>
  <si>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</si>
  <si>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</si>
  <si>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</si>
  <si>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</si>
  <si>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</si>
  <si>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</si>
  <si>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</si>
  <si>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</si>
  <si>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</si>
  <si>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หน่วย  :  บาท</t>
  </si>
  <si>
    <t>รวมงานสถาปัตย์</t>
  </si>
  <si>
    <t>งานสถาปัตย์</t>
  </si>
  <si>
    <t>งานโครงสร้าง</t>
  </si>
  <si>
    <t>แบบสรุปค่าก่อสร้าง</t>
  </si>
  <si>
    <t>รวมค่างานต้นทุน</t>
  </si>
  <si>
    <t>Factor F</t>
  </si>
  <si>
    <t>รวมค่าก่อสร้าง</t>
  </si>
  <si>
    <t xml:space="preserve">     หมายเหตุ</t>
  </si>
  <si>
    <t>รวมราคางานก่อสร้าง</t>
  </si>
  <si>
    <t>เงินค้ำประกันผลงาน  0%</t>
  </si>
  <si>
    <t>ภาษีมูลค่าเพิ่ม   7%</t>
  </si>
  <si>
    <t>แบบสรุปราคากลางงานก่อสร้าง</t>
  </si>
  <si>
    <t xml:space="preserve">แบบเลขที่  : </t>
  </si>
  <si>
    <t>งาน สรุปค่าก่อสร้าง</t>
  </si>
  <si>
    <t>สรุป</t>
  </si>
  <si>
    <t>รวมค่าก่อสร้างทั้งโครงการ</t>
  </si>
  <si>
    <t>ราคากลาง</t>
  </si>
  <si>
    <t>รวมราคาค่าก่อสร้าง</t>
  </si>
  <si>
    <t>รวมงานโครงสร้าง</t>
  </si>
  <si>
    <t>เครื่อง</t>
  </si>
  <si>
    <t>ถัง</t>
  </si>
  <si>
    <t>...........................................</t>
  </si>
  <si>
    <t>กรรมการกำหนดราคากลาง</t>
  </si>
  <si>
    <t>งาน</t>
  </si>
  <si>
    <t>ดอกเบี้ยเงินกู้   5% ต่อปี</t>
  </si>
  <si>
    <t>ตัว</t>
  </si>
  <si>
    <t xml:space="preserve"> เอกสารอ้างอิง          </t>
  </si>
  <si>
    <t xml:space="preserve"> 1) บัญชีราคาค่าวัสดุ สำนักนโยบายและยุทธศาสตร์การค้า กระทรวงพาณิชย์          </t>
  </si>
  <si>
    <t xml:space="preserve"> 2) บัญชีราคามาตรฐานสิ่งก่อสร้างประจำปีงบประมาณ พ.ศ. 2561 สำนักมาตรฐานงบประมาณ_x000D_
สำนักงบประมาณ          </t>
  </si>
  <si>
    <t xml:space="preserve"> 3) บัญชีราคามาตรฐานครุภัณฑ์ สำนักมาตรฐานงบประมาณ สำนักงบประมาณปี พ.ศ. 2561          </t>
  </si>
  <si>
    <t xml:space="preserve"> 5) หลักเกณฑ์การคำนวณราคากลางงานก่อสร้างอาคาร คณะกรรมการราคากลางและขึ้นทะเบียน ผู้ประกอบการ เดือน ตุลาคม พ.ศ. 2560          </t>
  </si>
  <si>
    <t xml:space="preserve"> 6) แนวทาง วิธีปฏิบัติ และรายละเอียดประกอบการถอดแบบ คำนวณราคากลางงานก่อสร้างคณะอนุกรรมการราคากลางงานก่อสร้าง เดือนตุลาคม พ.ศ. 2560          </t>
  </si>
  <si>
    <t xml:space="preserve"> ราคาวัสดุก่อสร้างอ้างอิงจาก:          </t>
  </si>
  <si>
    <t xml:space="preserve"> ราคาที่ได้มาจากการคำนวณตามหลักเกณฑ์ที่คณะกรรมการราคากลางกำหนด          </t>
  </si>
  <si>
    <t xml:space="preserve">     * ราคาที่ได้มาจากฐานข้อมูลราคาอ้างอิงของพัสดุที่กรมบัญชีกลางจัดทำ          </t>
  </si>
  <si>
    <t xml:space="preserve">    ** ราคามาตรฐานที่สำนักงบประมาณหรือหน่วยงานกลางอื่นกำหนด          </t>
  </si>
  <si>
    <t xml:space="preserve">   *** ราคาจากตัวแทนจำหน่าย          </t>
  </si>
  <si>
    <t xml:space="preserve"> 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</si>
  <si>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 xml:space="preserve"> 4) หนังสือกรมบัญชีกลาง ด่วนที่สุด ที่ กค0405.3/ว83 ลงวันที่ 15 มีนาคม พ.ศ.2560 เรื่อง การปรับปรุงรายละเอียดประกอบการถอดแบบคำนวณราคากลางงานก่อสร้าง    </t>
  </si>
  <si>
    <t xml:space="preserve">  สำนักมาตรฐานการจัดซื้อจัดจ้างภาครัฐ กรมบัญชีกลาง กระทรวงการคลัง          </t>
  </si>
  <si>
    <t xml:space="preserve">                                  บัญชีแสดงปริมาณและราคา</t>
  </si>
  <si>
    <t>แบบ ปร.4</t>
  </si>
  <si>
    <t xml:space="preserve"> สถานที่ : มหาวิทยาลัยเทคโนโลยีราชมงคลอีสาน ตำบลหนองระเวียง อำเภอเมืองนครราชสีมา จังหวัดนครราชสีมา </t>
  </si>
  <si>
    <t xml:space="preserve"> </t>
  </si>
  <si>
    <t xml:space="preserve"> รายการแสดงราคา : งานก่อสร้างอาคาร</t>
  </si>
  <si>
    <t>รวมค่าวัสดุและค่าแรงงาน</t>
  </si>
  <si>
    <t>สรุปปริมาณงานทั้งหมด</t>
  </si>
  <si>
    <t>อาคารนวัตกรรมและเทคโนโลยีการผลิตสัตว์ มหาวิทยาลัยเทคโนโลยีราชมงคลอีสาน ตำบลหนองระเวียง อำเภอเมืองนครราชสีมา จังหวัดนครราชสีมา จำนวน 1 งาน</t>
  </si>
  <si>
    <t>เจ้าของโครงการ :   มหาวิทยาลัยเทคโนโลยีราชมงคลอีสาน</t>
  </si>
  <si>
    <t>กรรมการและเลขานุการกำหนดราคากลาง</t>
  </si>
  <si>
    <t>ประธานกรรมการกำหนดราคากลาง</t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</si>
  <si>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:  ศูนย์การศึกษาหนองระเวียง มหาวิทยาลัยเทคโนโลยีราชมงคลอีสาน</t>
    </r>
  </si>
  <si>
    <t>แบบ ปร.6  แผ่นที่ 1/1</t>
  </si>
  <si>
    <r>
      <rPr>
        <b/>
        <sz val="14"/>
        <rFont val="TH SarabunPSK"/>
        <family val="2"/>
      </rPr>
      <t>เจ้าของโครงการ</t>
    </r>
    <r>
      <rPr>
        <sz val="14"/>
        <rFont val="TH SarabunPSK"/>
        <family val="2"/>
      </rPr>
      <t xml:space="preserve"> :  โครงการจัดตั้งคณะนวัตกรรมการเกษตรและเทคโนโลยี มหาวิทยาลัยเทคโนโลยีราชมงคลอีสาน</t>
    </r>
  </si>
  <si>
    <t>(นางสาวปณิธาน  ทันจันทึก)</t>
  </si>
  <si>
    <r>
      <rPr>
        <b/>
        <sz val="14"/>
        <color indexed="8"/>
        <rFont val="TH SarabunPSK"/>
        <family val="2"/>
      </rPr>
      <t>สถานที่ก่อสร้าง</t>
    </r>
    <r>
      <rPr>
        <sz val="14"/>
        <color indexed="8"/>
        <rFont val="TH SarabunPSK"/>
        <family val="2"/>
      </rPr>
      <t xml:space="preserve">  :  ศูนย์การศึกษาหนองระเวียง มหาวิทยาลัยเทคโนโลยีราชมงคลอีสาน</t>
    </r>
  </si>
  <si>
    <r>
      <rPr>
        <b/>
        <sz val="14"/>
        <color indexed="8"/>
        <rFont val="TH SarabunPSK"/>
        <family val="2"/>
      </rPr>
      <t>เจ้าของโครงการ</t>
    </r>
    <r>
      <rPr>
        <sz val="14"/>
        <color indexed="8"/>
        <rFont val="TH SarabunPSK"/>
        <family val="2"/>
      </rPr>
      <t xml:space="preserve"> :  โครงการจัดตั้งคณะนวัตกรรมการเกษตรและเทคโนโลยี มหาวิทยาลัยเทคโนโลยีราชมงคลอีสาน</t>
    </r>
  </si>
  <si>
    <r>
      <rPr>
        <b/>
        <sz val="14"/>
        <rFont val="TH SarabunPSK"/>
        <family val="2"/>
      </rPr>
      <t>แบบ ปร.4 และ ปร.5  ที่แนบ</t>
    </r>
    <r>
      <rPr>
        <sz val="14"/>
        <rFont val="TH SarabunPSK"/>
        <family val="2"/>
      </rPr>
      <t xml:space="preserve">  :  มีจำนวน   1   ชุด</t>
    </r>
  </si>
  <si>
    <r>
      <rPr>
        <b/>
        <sz val="14"/>
        <rFont val="TH SarabunPSK"/>
        <family val="2"/>
      </rPr>
      <t xml:space="preserve">ประมาณราคาเมื่อ  </t>
    </r>
    <r>
      <rPr>
        <sz val="14"/>
        <rFont val="TH SarabunPSK"/>
        <family val="2"/>
      </rPr>
      <t xml:space="preserve">: วันที่ 2 กุมภาพันธ์ 2565    </t>
    </r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</si>
  <si>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:  สรุปค่างานก่อสร้าง</t>
    </r>
  </si>
  <si>
    <r>
      <rPr>
        <b/>
        <sz val="14"/>
        <color theme="1"/>
        <rFont val="TH SarabunPSK"/>
        <family val="2"/>
      </rPr>
      <t>แบบ ปร.4</t>
    </r>
    <r>
      <rPr>
        <sz val="14"/>
        <color theme="1"/>
        <rFont val="TH SarabunPSK"/>
        <family val="2"/>
      </rPr>
      <t xml:space="preserve">  :  ปร.4(ก) จำนวน 13 แผ่น </t>
    </r>
  </si>
  <si>
    <t>ขนาดหรือเนื้อที่ของอาคาร</t>
  </si>
  <si>
    <t>เฉลี่ยราคาประมาณ</t>
  </si>
  <si>
    <t>ตารางเมตร</t>
  </si>
  <si>
    <t>บาท/ตารางเมตร</t>
  </si>
  <si>
    <r>
      <t>ประมาณการโดย :</t>
    </r>
    <r>
      <rPr>
        <sz val="14"/>
        <rFont val="TH SarabunPSK"/>
        <family val="2"/>
      </rPr>
      <t xml:space="preserve">  คณะกรรมการกำหนดราคากลาง</t>
    </r>
  </si>
  <si>
    <t>แบบแสดงรายการ ปริมาณงานและราคา</t>
  </si>
  <si>
    <t>คอนกรีตกำลังอัดประลัยที่ 28 วัน 280 กก./ตร.ม. ทรงลูกบาศก์</t>
  </si>
  <si>
    <t>งานเตรียมพื้นที่และปรับพื้นที่</t>
  </si>
  <si>
    <t>งานดินลูกรังถมและบดอัด</t>
  </si>
  <si>
    <t>ท่อน</t>
  </si>
  <si>
    <t>แผ่น</t>
  </si>
  <si>
    <t>ผนังสำเร็จรูป 350x50 มม.</t>
  </si>
  <si>
    <t>หินเกร็ด</t>
  </si>
  <si>
    <t>น๊อต M10</t>
  </si>
  <si>
    <t xml:space="preserve">พลาสติกโรงเรือนแบบกระจายแสง พร้อมอุปกรณ์จับยึด หนา 150 ไมคร่อนกว้างไม่น้อยกว่า 10.5 เมตร ไม่มีรอยต่อ </t>
  </si>
  <si>
    <t>มุ้งกันแมลง พร้อมอุปกรณ์จับยึด</t>
  </si>
  <si>
    <t xml:space="preserve">ประตูอลูมิเนียม ขนาด 1.8 m x 2.1 m </t>
  </si>
  <si>
    <t>พร้อมติดตั้ง</t>
  </si>
  <si>
    <t>ก่ออิฐกำแพงรอบโรงเรือน</t>
  </si>
  <si>
    <t>ฉาบกำแพงรอบโรงเรือน</t>
  </si>
  <si>
    <t>ทาสีรองพื้น</t>
  </si>
  <si>
    <t>สีภายนอก</t>
  </si>
  <si>
    <t>งานระบบสุขาภิบาล</t>
  </si>
  <si>
    <t>ท่อ PVC 2 นิ้ว</t>
  </si>
  <si>
    <t>ข้อต่อท่อ 2 นิ้ว</t>
  </si>
  <si>
    <t>ค่าแรงเดินท่อคิด 30% ของราคาวัสดุ</t>
  </si>
  <si>
    <t>ค่าแรงต่อท่อคิด 20% ของราคาวัสดุ</t>
  </si>
  <si>
    <t>ถังน้ำบนดินขนาดความจุ 6,000 ลิตร</t>
  </si>
  <si>
    <t>ปั๊มน้ำอัตโนมัติ 400 วัตต์</t>
  </si>
  <si>
    <t>ปั๊มน้ำแบบจุ่ม 0.75HP</t>
  </si>
  <si>
    <t>Cooling Pad</t>
  </si>
  <si>
    <t>ถังน้ำใต้ดินขนาดความจุ 800 ลิตร</t>
  </si>
  <si>
    <t>ระบบหมุนเวียนน้ำ</t>
  </si>
  <si>
    <t>Climate Control</t>
  </si>
  <si>
    <t>งานระบบไฟฟ้า</t>
  </si>
  <si>
    <t>เสาไฟฟ้า ยาว 8 เมตร</t>
  </si>
  <si>
    <t>สายไฟฟ้า VCT สายกลมอ่อน 2 แกน ขนาด 2 x 16.0 ตร.มม. แรงดัน 750 โวลท์</t>
  </si>
  <si>
    <t>ม้วน</t>
  </si>
  <si>
    <t>มิเตอร์ไฟ</t>
  </si>
  <si>
    <t>ระบบขับเคลื่อน แผ่นพรางแสงสีขาว 30% และ ชุดควบคุมการพรางแสงแบบฟันเฟือง</t>
  </si>
  <si>
    <t>พัดลมระบายอากาศ Multifan 130</t>
  </si>
  <si>
    <t xml:space="preserve">ตู้คอนโทรล แม็กเนติก และระบบป้องกันไฟฟ้าตก </t>
  </si>
  <si>
    <t>Light Sensor</t>
  </si>
  <si>
    <t>สายไฟภายในโรงเรือน แบบร้อยท่อ EMT 1"</t>
  </si>
  <si>
    <t>ม่านด้านข้าง เปิด-ปิดด้วยไฟฟ้า</t>
  </si>
  <si>
    <t>งานระบบโรงเรือนปลูกพืช</t>
  </si>
  <si>
    <t>ระบบท่อ พร้อมหัวน้ำหยด  ไม่น้อยว่า 1,200 หัว</t>
  </si>
  <si>
    <t>ปั้มน้ำ พร้อมอุปกรณ์แรงดัน</t>
  </si>
  <si>
    <t>ถังน้ำขนาดบรรจุ 2000 ลิตร</t>
  </si>
  <si>
    <t>ก๊อกน้ำสนาม</t>
  </si>
  <si>
    <t>Flower Lamp Philip พร้อมขั้ว E27 พร้อมอุปกรณ์ Hanging</t>
  </si>
  <si>
    <t xml:space="preserve">ตู้ควบคุม, สายไฟฟ้า พร้อมอุปกรณ์ </t>
  </si>
  <si>
    <t>ชุดเติมปุ๋ยอัตโนมัติ Autogrow พร้อมปั๊มดูดสาร 3 หัวดูด</t>
  </si>
  <si>
    <t>ชุดโต๊ะปลูกแบบราง NFT ขนาด 1.8 เมตร ยาว 12  เมตร 6 โต๊ะ</t>
  </si>
  <si>
    <t>ชุดโต๊ะปลูกแบบราง NFT ขนาด 1.0 เมตร ยาว 12 เมตร 3 โต๊ะ</t>
  </si>
  <si>
    <t>ชุดโต๊ะปลูกอนุบาลแบบฐานราง NFT ขนาด 1.0 เมตร ยาว 12 เมตร 1 โต๊ะ</t>
  </si>
  <si>
    <t>รวมงานเตรียมพื้นที่และปรับพื้นที่</t>
  </si>
  <si>
    <t>รวมงานระบบไฟฟ้า</t>
  </si>
  <si>
    <t>รวมงานระบบสุขาภิบาล</t>
  </si>
  <si>
    <t>รวมงานระบบโรงเรือนปลูกพืช</t>
  </si>
  <si>
    <t>ราคารวม ( 1 - 6 )</t>
  </si>
  <si>
    <r>
      <rPr>
        <b/>
        <sz val="14"/>
        <rFont val="TH SarabunPSK"/>
        <family val="2"/>
      </rPr>
      <t>ชื่อโครงการ</t>
    </r>
    <r>
      <rPr>
        <sz val="14"/>
        <rFont val="TH SarabunPSK"/>
        <family val="2"/>
      </rPr>
      <t xml:space="preserve">      : โรงเรือนปลูกพืชไฮโดรโปนิกส์  ตำบลหนองระเวียง  อำเภอเมืองนครราชสีมา  จังหวัดนครราชสีมา</t>
    </r>
  </si>
  <si>
    <t xml:space="preserve">ประมาณการเมื่อวันที่ : </t>
  </si>
  <si>
    <t>เงินล่วงหน้าจ่าย  0%</t>
  </si>
  <si>
    <t>(นายรัชชานนท์ ศักดิณากร )</t>
  </si>
  <si>
    <r>
      <rPr>
        <b/>
        <sz val="14"/>
        <rFont val="TH SarabunPSK"/>
        <family val="2"/>
      </rPr>
      <t xml:space="preserve">ประมาณราคาเมื่อ  </t>
    </r>
    <r>
      <rPr>
        <sz val="14"/>
        <rFont val="TH SarabunPSK"/>
        <family val="2"/>
      </rPr>
      <t xml:space="preserve">: </t>
    </r>
  </si>
  <si>
    <r>
      <rPr>
        <b/>
        <sz val="14"/>
        <rFont val="TH SarabunPSK"/>
        <family val="2"/>
      </rPr>
      <t>ชื่อโครงการ</t>
    </r>
    <r>
      <rPr>
        <sz val="14"/>
        <rFont val="TH SarabunPSK"/>
        <family val="2"/>
      </rPr>
      <t xml:space="preserve">      :  โรงเรือนปลูกพืชไฮโดรโปนิกส์  ตำบลหนองระเวียง  อำเภอเมืองนครราชสีมา  จังหวัดนครราชสีมา</t>
    </r>
  </si>
  <si>
    <t>ท่อเหล็กกลมกัลวาไนซ์ ขนาด Ø32x1.5 มม.</t>
  </si>
  <si>
    <t>ท่อเหล็กกลมกัลวาไนซ์ ขนาด Ø25x1.5 มม.</t>
  </si>
  <si>
    <t>แผ่นเพลทเจาะรู  0.20x0.20x5 mm.</t>
  </si>
  <si>
    <t>ห่วงสกรู</t>
  </si>
  <si>
    <t>รางน้ำฝนสำเร็จรูปหนา 2 มม.</t>
  </si>
  <si>
    <t>แผ่นยางกันซึมรองใต้ระหว่างรางน้ำกับตัวรับรางน้ำ(สีดำ)</t>
  </si>
  <si>
    <t>โต๊ะเพาะชำแบบ Movable Bench ชุบกัลป์วาไนท์ ขนาด 1.6m x 8 m x 0.7m จำนวน 7 ชุด พร้อมฐานคอนกรีต</t>
  </si>
  <si>
    <t>โต๊ะเพาะชำแบบ Movable Bench ชุบกัลป์วาไนท์ ขนาด 1.6m x 10m x 0.7m จำนวน 5 ชุด พร้อมฐานคอนกรีต</t>
  </si>
  <si>
    <t>อ่างล้างมือ</t>
  </si>
  <si>
    <t>ท่อรับน้ำฝนสำเร็จรูป</t>
  </si>
  <si>
    <t>เหล็กรับรางน้ำสำเร็จ</t>
  </si>
  <si>
    <t>รางน้ำคอนกรีต</t>
  </si>
  <si>
    <t>เหล็กกล่อง 100x50x3 มม. กัลวาไนซ์</t>
  </si>
  <si>
    <t>เหล็กกล่อง 50x50x2 มม. กัลวาไนซ์</t>
  </si>
  <si>
    <t>เหล็กกล่อง 50x25x2 มม. กัลวาไนซ์</t>
  </si>
  <si>
    <t>ถังแม่ปุ๋ย A B และ กรด</t>
  </si>
  <si>
    <t>ตู้ควบคุม, สายไฟฟ้า พร้อมอุปกรณ์  สำหรับโรงโต๊ะเพาะชำ</t>
  </si>
  <si>
    <t>ตู้ควบคุม, สายไฟฟ้า พร้อมอุปกรณ์  สำหรับโรงปลูกผัก NFT</t>
  </si>
  <si>
    <t xml:space="preserve">ชุดโต๊ะปลูกแบบราง NFT ขนาด 1.8 เมตร ยาว 12  เมตร </t>
  </si>
  <si>
    <t xml:space="preserve">ชุดโต๊ะปลูกแบบราง NFT ขนาด 1.0 เมตร ยาว 12 เมตร </t>
  </si>
  <si>
    <t xml:space="preserve">ชุดโต๊ะปลูกอนุบาลแบบฐานราง NFT ขนาด 1.0 เมตร ยาว 12 เมตร </t>
  </si>
  <si>
    <t>ระบบขับเคลื่อนพรางแสงพร้อมแผ่นพรางแสงสีขาว 30% และ ชุดควบคุมการพรางแสงแบบฟันเฟือง</t>
  </si>
  <si>
    <t>Cooling Pad ขนาด 0.15 mm X 0.60 mm x 2000mm  เคลือบเขียว</t>
  </si>
  <si>
    <t>ระบบหมุนเวียนน้ำ สำหรับ Cooling Pad</t>
  </si>
  <si>
    <t>โครงอลูมิเนียม ขึ้นรูปสำหรับรับแผ่น Cooling Pad พร้อมอุปกรณ์ประกอบ</t>
  </si>
  <si>
    <t>ถังน้ำบนดินขนาดความจุ 6,000 ลิตร สำหรับเก็บน้ำใช้</t>
  </si>
  <si>
    <t>อุปกรณ์ประกอบ และ ตู้ไฟ</t>
  </si>
  <si>
    <t>คอนกรีตหยาบ</t>
  </si>
  <si>
    <t>เหล็ก DB12</t>
  </si>
  <si>
    <t>ทรายหยาบ</t>
  </si>
  <si>
    <t>ไม้แบบ</t>
  </si>
  <si>
    <t>แผ่นเพลทเจาะรู  0.20x0.025x5 mm.(สำหรับคานค้ำเสา)</t>
  </si>
  <si>
    <t>J-bolt M12x300</t>
  </si>
  <si>
    <t>น๊อต M10x30</t>
  </si>
  <si>
    <t>Sping Clip D32</t>
  </si>
  <si>
    <t>น๊อต M8x30</t>
  </si>
  <si>
    <t>32 semi circular Lamp</t>
  </si>
  <si>
    <t>32 round clamp</t>
  </si>
  <si>
    <t>แผ่นเหล็กค้ำกลางรางน้ำ ชุบกัลวาไนซ์</t>
  </si>
  <si>
    <t>ชิ้น</t>
  </si>
  <si>
    <t>แผ่นปิดหัวรางน้ำ ชุบกัลวาไนซ์</t>
  </si>
  <si>
    <t>wire mash 6mm.@0.2m.</t>
  </si>
  <si>
    <t>อุปกรณ์ประกอบเสา</t>
  </si>
  <si>
    <t xml:space="preserve">สายไฟฟ้า THW-A -ขนาด 25 ตร.มม. </t>
  </si>
  <si>
    <t>ตรม</t>
  </si>
  <si>
    <t>รางน้ำคอนกรีต โรงเรือนผักไฮโดรโปนิกส์</t>
  </si>
  <si>
    <t>ค่าแรงไม้แบบ</t>
  </si>
  <si>
    <t>ลบ.ฟ</t>
  </si>
  <si>
    <t>เงื่อนไขการใช้ตาราง factor F = 1.2985</t>
  </si>
  <si>
    <t xml:space="preserve">เสาไฟฟ้าสูงไม่น้อยกว่า 9 เมตร </t>
  </si>
  <si>
    <t>หลอดไฟสำหรับช่วยในการสังเคราะห์แสงของพืช (Flower Lamp)</t>
  </si>
  <si>
    <t>โคมไฟฟลูออเรสเซนต์พร้อมอุปกรณ์ติดตั้ง</t>
  </si>
  <si>
    <t>ลวดตาข่าย 4 มม ระยะห่างตา 0.20x0.20 ม.</t>
  </si>
  <si>
    <t xml:space="preserve">สายไฟภายในโรงเรือน </t>
  </si>
  <si>
    <t>ท่อร้อยสายไฟ EMT 1"</t>
  </si>
  <si>
    <t xml:space="preserve">ท่อเหล็กกลมกัลวาไนซ์ ขนาด Ø32x1.5 มม. </t>
  </si>
  <si>
    <t>เหล็กกล่อง 100x50x3.2 มม. กัลวาไนซ์</t>
  </si>
  <si>
    <t>ชุดโซล่าเซลล์</t>
  </si>
  <si>
    <t>กิโลวัตต์</t>
  </si>
  <si>
    <t>อุปกรณ์ประกอบการติดตั้ง</t>
  </si>
  <si>
    <t>วัสดุสิ้นเปลือง</t>
  </si>
  <si>
    <t>เหล็กกล่อง 100x100x3.2 มม. กัลวาไนซ์</t>
  </si>
  <si>
    <t>เหล็กกล่อง 50x50x2.3 มม. กัลวาไนซ์</t>
  </si>
  <si>
    <t>เหล็กกล่อง 50x25x2.3 มม. กัลวาไนซ์</t>
  </si>
  <si>
    <t>(นายรุ่งเพชร ก่องนอก)</t>
  </si>
  <si>
    <t>(นายรัชชานนท์ ศักดิณากร)</t>
  </si>
  <si>
    <t>แบบ ปร.5 ก. แผ่น 1/1</t>
  </si>
  <si>
    <t>(นายรุ่งเพชร  ก่องนอก)</t>
  </si>
  <si>
    <t>เครื่องกลั่นน้ำพร้อมระบบกรองน้ำ 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</si>
</sst>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"/>
    <numFmt numFmtId="167" formatCode="#,##0.00;[Red]#,##0.00"/>
    <numFmt numFmtId="168" formatCode="_-* #,##0.000_-;\-* #,##0.000_-;_-* &quot;-&quot;??_-;_-@_-"/>
  </numFmts>
  <fonts count="3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  <charset val="222"/>
      <scheme val="minor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ngsanaUPC"/>
      <family val="1"/>
    </font>
    <font>
      <sz val="14"/>
      <name val="Cordia New"/>
      <family val="2"/>
    </font>
    <font>
      <b/>
      <sz val="16"/>
      <name val="TH SarabunPSK"/>
      <family val="2"/>
    </font>
    <font>
      <sz val="13"/>
      <color rgb="FFFF0000"/>
      <name val="TH SarabunPSK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u/>
      <sz val="14"/>
      <name val="TH Sarabun New"/>
      <family val="2"/>
    </font>
    <font>
      <b/>
      <sz val="14"/>
      <color rgb="FFFF0000"/>
      <name val="TH Sarabun New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  <charset val="222"/>
    </font>
    <font>
      <b/>
      <sz val="1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3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0" fontId="19" fillId="0" borderId="0"/>
    <xf numFmtId="0" fontId="2" fillId="0" borderId="0"/>
    <xf numFmtId="168" fontId="2" fillId="0" borderId="0" applyFont="0" applyFill="0" applyBorder="0" applyAlignment="0" applyProtection="0"/>
  </cellStyleXfs>
  <cellXfs count="455">
    <xf numFmtId="0" fontId="0" fillId="0" borderId="0" xfId="0"/>
    <xf numFmtId="0" fontId="9" fillId="0" borderId="0" xfId="0" applyFont="1"/>
    <xf numFmtId="43" fontId="9" fillId="0" borderId="0" xfId="0" applyNumberFormat="1" applyFont="1"/>
    <xf numFmtId="0" fontId="10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6" fillId="0" borderId="0" xfId="0" applyFont="1"/>
    <xf numFmtId="43" fontId="5" fillId="0" borderId="0" xfId="0" applyNumberFormat="1" applyFont="1"/>
    <xf numFmtId="2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6" xfId="0" applyFont="1" applyBorder="1"/>
    <xf numFmtId="0" fontId="12" fillId="0" borderId="6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43" fontId="9" fillId="0" borderId="9" xfId="1" applyNumberFormat="1" applyFont="1" applyBorder="1"/>
    <xf numFmtId="166" fontId="9" fillId="0" borderId="12" xfId="1" applyNumberFormat="1" applyFont="1" applyBorder="1" applyAlignment="1">
      <alignment horizontal="center"/>
    </xf>
    <xf numFmtId="43" fontId="9" fillId="0" borderId="9" xfId="1" applyFont="1" applyBorder="1"/>
    <xf numFmtId="0" fontId="9" fillId="0" borderId="9" xfId="0" applyFont="1" applyBorder="1" applyAlignment="1">
      <alignment horizontal="centerContinuous"/>
    </xf>
    <xf numFmtId="164" fontId="9" fillId="0" borderId="0" xfId="0" applyNumberFormat="1" applyFont="1"/>
    <xf numFmtId="0" fontId="8" fillId="0" borderId="13" xfId="0" applyFont="1" applyBorder="1" applyAlignment="1">
      <alignment horizontal="center"/>
    </xf>
    <xf numFmtId="43" fontId="9" fillId="0" borderId="13" xfId="1" applyFont="1" applyBorder="1"/>
    <xf numFmtId="0" fontId="9" fillId="0" borderId="15" xfId="0" applyFont="1" applyBorder="1"/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/>
    <xf numFmtId="0" fontId="9" fillId="0" borderId="18" xfId="0" applyFont="1" applyBorder="1" applyAlignment="1"/>
    <xf numFmtId="43" fontId="9" fillId="0" borderId="16" xfId="1" applyFont="1" applyBorder="1"/>
    <xf numFmtId="43" fontId="9" fillId="0" borderId="18" xfId="1" applyFont="1" applyBorder="1"/>
    <xf numFmtId="0" fontId="9" fillId="0" borderId="18" xfId="0" applyFont="1" applyBorder="1"/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3" fontId="9" fillId="0" borderId="11" xfId="1" applyFont="1" applyBorder="1"/>
    <xf numFmtId="0" fontId="9" fillId="0" borderId="11" xfId="0" applyFont="1" applyBorder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9" xfId="0" applyFont="1" applyBorder="1"/>
    <xf numFmtId="0" fontId="9" fillId="0" borderId="10" xfId="0" applyFont="1" applyBorder="1" applyAlignment="1"/>
    <xf numFmtId="0" fontId="9" fillId="0" borderId="11" xfId="0" applyFont="1" applyBorder="1" applyAlignment="1"/>
    <xf numFmtId="43" fontId="8" fillId="0" borderId="9" xfId="1" applyFont="1" applyBorder="1"/>
    <xf numFmtId="0" fontId="9" fillId="0" borderId="21" xfId="0" applyFont="1" applyBorder="1"/>
    <xf numFmtId="0" fontId="9" fillId="0" borderId="22" xfId="0" applyFont="1" applyBorder="1" applyAlignment="1"/>
    <xf numFmtId="0" fontId="9" fillId="0" borderId="23" xfId="0" applyFont="1" applyBorder="1" applyAlignment="1"/>
    <xf numFmtId="43" fontId="9" fillId="0" borderId="23" xfId="1" applyFont="1" applyBorder="1"/>
    <xf numFmtId="43" fontId="8" fillId="0" borderId="21" xfId="1" applyFont="1" applyBorder="1"/>
    <xf numFmtId="0" fontId="9" fillId="0" borderId="23" xfId="0" applyFont="1" applyBorder="1"/>
    <xf numFmtId="0" fontId="9" fillId="0" borderId="0" xfId="0" applyFont="1" applyBorder="1"/>
    <xf numFmtId="0" fontId="9" fillId="0" borderId="0" xfId="0" applyFont="1" applyBorder="1" applyAlignment="1"/>
    <xf numFmtId="43" fontId="8" fillId="0" borderId="5" xfId="1" applyFont="1" applyBorder="1"/>
    <xf numFmtId="0" fontId="8" fillId="0" borderId="0" xfId="0" applyFont="1" applyBorder="1" applyAlignment="1">
      <alignment horizontal="center"/>
    </xf>
    <xf numFmtId="43" fontId="8" fillId="0" borderId="0" xfId="1" applyFont="1" applyBorder="1"/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43" fontId="9" fillId="0" borderId="36" xfId="1" applyFont="1" applyBorder="1"/>
    <xf numFmtId="0" fontId="9" fillId="0" borderId="36" xfId="0" applyFont="1" applyBorder="1" applyAlignment="1">
      <alignment horizontal="centerContinuous"/>
    </xf>
    <xf numFmtId="0" fontId="8" fillId="0" borderId="37" xfId="0" applyFont="1" applyBorder="1" applyAlignment="1">
      <alignment horizontal="center"/>
    </xf>
    <xf numFmtId="0" fontId="9" fillId="0" borderId="36" xfId="0" applyFont="1" applyBorder="1"/>
    <xf numFmtId="0" fontId="9" fillId="0" borderId="4" xfId="0" applyFont="1" applyBorder="1"/>
    <xf numFmtId="0" fontId="8" fillId="0" borderId="0" xfId="0" applyFont="1" applyBorder="1" applyAlignment="1"/>
    <xf numFmtId="0" fontId="9" fillId="0" borderId="20" xfId="0" applyFont="1" applyBorder="1"/>
    <xf numFmtId="0" fontId="9" fillId="0" borderId="41" xfId="0" applyFont="1" applyBorder="1"/>
    <xf numFmtId="0" fontId="9" fillId="0" borderId="42" xfId="0" applyFont="1" applyBorder="1" applyAlignment="1"/>
    <xf numFmtId="43" fontId="8" fillId="0" borderId="42" xfId="1" applyFont="1" applyBorder="1"/>
    <xf numFmtId="0" fontId="9" fillId="0" borderId="43" xfId="0" applyFont="1" applyBorder="1"/>
    <xf numFmtId="0" fontId="14" fillId="0" borderId="1" xfId="0" applyFont="1" applyBorder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14" fillId="0" borderId="44" xfId="0" applyFont="1" applyBorder="1"/>
    <xf numFmtId="0" fontId="9" fillId="0" borderId="45" xfId="0" applyFont="1" applyFill="1" applyBorder="1"/>
    <xf numFmtId="0" fontId="14" fillId="0" borderId="44" xfId="0" applyFont="1" applyFill="1" applyBorder="1"/>
    <xf numFmtId="43" fontId="6" fillId="0" borderId="0" xfId="1" applyFont="1"/>
    <xf numFmtId="43" fontId="6" fillId="0" borderId="0" xfId="1" applyFont="1" applyAlignment="1">
      <alignment horizontal="left"/>
    </xf>
    <xf numFmtId="43" fontId="5" fillId="0" borderId="0" xfId="1" applyFont="1" applyAlignment="1">
      <alignment horizontal="left"/>
    </xf>
    <xf numFmtId="43" fontId="5" fillId="0" borderId="0" xfId="1" applyFont="1"/>
    <xf numFmtId="43" fontId="14" fillId="0" borderId="1" xfId="1" applyFont="1" applyBorder="1"/>
    <xf numFmtId="43" fontId="6" fillId="0" borderId="0" xfId="1" applyFont="1" applyAlignment="1"/>
    <xf numFmtId="43" fontId="5" fillId="0" borderId="0" xfId="1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3" fontId="9" fillId="0" borderId="39" xfId="1" applyFont="1" applyBorder="1" applyAlignment="1"/>
    <xf numFmtId="0" fontId="21" fillId="0" borderId="0" xfId="0" applyFont="1" applyAlignment="1"/>
    <xf numFmtId="164" fontId="7" fillId="4" borderId="3" xfId="10" applyNumberFormat="1" applyFont="1" applyFill="1" applyBorder="1" applyAlignment="1">
      <alignment horizontal="center" vertical="center"/>
    </xf>
    <xf numFmtId="0" fontId="22" fillId="0" borderId="0" xfId="19" applyFont="1" applyFill="1" applyAlignment="1">
      <alignment horizontal="center"/>
    </xf>
    <xf numFmtId="43" fontId="23" fillId="0" borderId="0" xfId="1" applyFont="1" applyFill="1" applyAlignment="1">
      <alignment horizontal="right" vertical="center"/>
    </xf>
    <xf numFmtId="43" fontId="22" fillId="0" borderId="0" xfId="1" applyFont="1" applyFill="1" applyAlignment="1">
      <alignment horizontal="right" vertical="center"/>
    </xf>
    <xf numFmtId="43" fontId="23" fillId="0" borderId="0" xfId="1" applyFont="1" applyFill="1" applyAlignment="1">
      <alignment horizontal="left" vertical="center"/>
    </xf>
    <xf numFmtId="0" fontId="22" fillId="0" borderId="0" xfId="0" applyFont="1" applyAlignment="1">
      <alignment horizontal="right" vertical="top" wrapText="1"/>
    </xf>
    <xf numFmtId="43" fontId="22" fillId="0" borderId="0" xfId="0" applyNumberFormat="1" applyFont="1" applyFill="1" applyAlignment="1">
      <alignment vertical="top" wrapText="1"/>
    </xf>
    <xf numFmtId="0" fontId="22" fillId="0" borderId="0" xfId="11" applyFont="1" applyFill="1" applyAlignment="1">
      <alignment horizontal="left" vertical="center"/>
    </xf>
    <xf numFmtId="0" fontId="22" fillId="0" borderId="0" xfId="11" applyFont="1" applyFill="1" applyAlignment="1">
      <alignment horizontal="right" vertical="center"/>
    </xf>
    <xf numFmtId="43" fontId="22" fillId="0" borderId="13" xfId="1" applyFont="1" applyFill="1" applyBorder="1" applyAlignment="1">
      <alignment horizontal="center" vertical="center"/>
    </xf>
    <xf numFmtId="43" fontId="22" fillId="0" borderId="14" xfId="1" applyFont="1" applyFill="1" applyBorder="1" applyAlignment="1">
      <alignment horizontal="center" vertical="center"/>
    </xf>
    <xf numFmtId="0" fontId="22" fillId="0" borderId="36" xfId="11" applyFont="1" applyFill="1" applyBorder="1" applyAlignment="1">
      <alignment horizontal="center" vertical="center"/>
    </xf>
    <xf numFmtId="0" fontId="22" fillId="0" borderId="0" xfId="11" applyFont="1" applyFill="1" applyBorder="1" applyAlignment="1">
      <alignment horizontal="center" vertical="center"/>
    </xf>
    <xf numFmtId="43" fontId="22" fillId="0" borderId="36" xfId="1" applyFont="1" applyFill="1" applyBorder="1" applyAlignment="1">
      <alignment horizontal="center" vertical="center"/>
    </xf>
    <xf numFmtId="43" fontId="22" fillId="0" borderId="20" xfId="1" applyFont="1" applyFill="1" applyBorder="1" applyAlignment="1">
      <alignment horizontal="center" vertical="center"/>
    </xf>
    <xf numFmtId="43" fontId="22" fillId="0" borderId="0" xfId="1" applyFont="1" applyFill="1" applyBorder="1" applyAlignment="1">
      <alignment horizontal="center" vertical="center"/>
    </xf>
    <xf numFmtId="43" fontId="22" fillId="0" borderId="19" xfId="1" applyFont="1" applyFill="1" applyBorder="1" applyAlignment="1">
      <alignment horizontal="center" vertical="center"/>
    </xf>
    <xf numFmtId="43" fontId="23" fillId="0" borderId="36" xfId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164" fontId="22" fillId="0" borderId="9" xfId="17" applyNumberFormat="1" applyFont="1" applyFill="1" applyBorder="1" applyAlignment="1">
      <alignment vertical="center"/>
    </xf>
    <xf numFmtId="164" fontId="22" fillId="0" borderId="9" xfId="17" applyNumberFormat="1" applyFont="1" applyFill="1" applyBorder="1" applyAlignment="1" applyProtection="1">
      <alignment horizontal="center" vertical="center"/>
      <protection locked="0"/>
    </xf>
    <xf numFmtId="164" fontId="22" fillId="0" borderId="9" xfId="17" applyNumberFormat="1" applyFont="1" applyFill="1" applyBorder="1" applyAlignment="1">
      <alignment horizontal="center" vertical="center"/>
    </xf>
    <xf numFmtId="164" fontId="22" fillId="0" borderId="11" xfId="17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/>
    </xf>
    <xf numFmtId="164" fontId="22" fillId="0" borderId="34" xfId="1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164" fontId="22" fillId="0" borderId="11" xfId="1" applyNumberFormat="1" applyFont="1" applyFill="1" applyBorder="1" applyAlignment="1">
      <alignment horizontal="center"/>
    </xf>
    <xf numFmtId="43" fontId="23" fillId="0" borderId="12" xfId="1" applyFont="1" applyFill="1" applyBorder="1"/>
    <xf numFmtId="43" fontId="22" fillId="0" borderId="12" xfId="1" applyFont="1" applyFill="1" applyBorder="1"/>
    <xf numFmtId="43" fontId="23" fillId="0" borderId="32" xfId="1" applyFont="1" applyFill="1" applyBorder="1"/>
    <xf numFmtId="0" fontId="22" fillId="0" borderId="9" xfId="0" applyFont="1" applyFill="1" applyBorder="1" applyAlignment="1">
      <alignment horizontal="left"/>
    </xf>
    <xf numFmtId="4" fontId="23" fillId="0" borderId="12" xfId="22" applyNumberFormat="1" applyFont="1" applyFill="1" applyBorder="1" applyAlignment="1" applyProtection="1">
      <alignment horizontal="right" vertical="center"/>
      <protection locked="0"/>
    </xf>
    <xf numFmtId="0" fontId="22" fillId="0" borderId="33" xfId="0" applyFont="1" applyFill="1" applyBorder="1" applyAlignment="1">
      <alignment horizontal="left"/>
    </xf>
    <xf numFmtId="43" fontId="23" fillId="0" borderId="12" xfId="18" applyNumberFormat="1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>
      <alignment horizontal="center"/>
    </xf>
    <xf numFmtId="4" fontId="23" fillId="0" borderId="9" xfId="22" applyNumberFormat="1" applyFont="1" applyFill="1" applyBorder="1" applyAlignment="1" applyProtection="1">
      <alignment horizontal="right" vertical="center"/>
      <protection hidden="1"/>
    </xf>
    <xf numFmtId="164" fontId="14" fillId="0" borderId="1" xfId="0" applyNumberFormat="1" applyFont="1" applyBorder="1"/>
    <xf numFmtId="0" fontId="22" fillId="4" borderId="13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vertical="center"/>
    </xf>
    <xf numFmtId="164" fontId="23" fillId="4" borderId="13" xfId="17" applyNumberFormat="1" applyFont="1" applyFill="1" applyBorder="1" applyAlignment="1">
      <alignment vertical="center"/>
    </xf>
    <xf numFmtId="164" fontId="22" fillId="4" borderId="13" xfId="17" applyNumberFormat="1" applyFont="1" applyFill="1" applyBorder="1" applyAlignment="1">
      <alignment vertical="center"/>
    </xf>
    <xf numFmtId="164" fontId="22" fillId="4" borderId="13" xfId="17" applyNumberFormat="1" applyFont="1" applyFill="1" applyBorder="1" applyAlignment="1">
      <alignment horizontal="center" vertical="center"/>
    </xf>
    <xf numFmtId="164" fontId="25" fillId="4" borderId="13" xfId="17" applyNumberFormat="1" applyFont="1" applyFill="1" applyBorder="1" applyAlignment="1">
      <alignment vertical="center"/>
    </xf>
    <xf numFmtId="0" fontId="14" fillId="0" borderId="1" xfId="0" applyFont="1" applyFill="1" applyBorder="1"/>
    <xf numFmtId="43" fontId="7" fillId="4" borderId="4" xfId="1" applyFont="1" applyFill="1" applyBorder="1" applyAlignment="1">
      <alignment horizontal="center" vertical="center"/>
    </xf>
    <xf numFmtId="165" fontId="7" fillId="4" borderId="4" xfId="10" applyNumberFormat="1" applyFont="1" applyFill="1" applyBorder="1" applyAlignment="1">
      <alignment horizontal="center" vertical="center"/>
    </xf>
    <xf numFmtId="164" fontId="7" fillId="4" borderId="5" xfId="1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5" fillId="0" borderId="0" xfId="0" applyFont="1" applyFill="1"/>
    <xf numFmtId="164" fontId="15" fillId="0" borderId="0" xfId="0" applyNumberFormat="1" applyFont="1" applyFill="1"/>
    <xf numFmtId="164" fontId="9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8" fillId="0" borderId="13" xfId="1" applyFont="1" applyBorder="1"/>
    <xf numFmtId="43" fontId="9" fillId="0" borderId="12" xfId="1" applyFont="1" applyBorder="1"/>
    <xf numFmtId="0" fontId="8" fillId="0" borderId="0" xfId="0" applyFont="1" applyAlignment="1"/>
    <xf numFmtId="0" fontId="12" fillId="0" borderId="0" xfId="0" applyFont="1" applyAlignment="1"/>
    <xf numFmtId="0" fontId="9" fillId="0" borderId="0" xfId="0" quotePrefix="1" applyFont="1" applyAlignment="1"/>
    <xf numFmtId="0" fontId="9" fillId="0" borderId="0" xfId="0" applyFont="1" applyBorder="1" applyAlignment="1">
      <alignment horizontal="center"/>
    </xf>
    <xf numFmtId="43" fontId="9" fillId="0" borderId="0" xfId="1" applyFont="1" applyBorder="1"/>
    <xf numFmtId="0" fontId="9" fillId="0" borderId="0" xfId="0" applyFont="1" applyBorder="1" applyAlignment="1">
      <alignment horizontal="left"/>
    </xf>
    <xf numFmtId="0" fontId="14" fillId="0" borderId="45" xfId="0" applyFont="1" applyBorder="1"/>
    <xf numFmtId="43" fontId="9" fillId="0" borderId="0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47" xfId="0" applyFont="1" applyFill="1" applyBorder="1"/>
    <xf numFmtId="0" fontId="6" fillId="0" borderId="9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2" fontId="6" fillId="0" borderId="35" xfId="0" applyNumberFormat="1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 horizontal="left"/>
    </xf>
    <xf numFmtId="164" fontId="6" fillId="2" borderId="33" xfId="2" applyFont="1" applyFill="1" applyBorder="1" applyAlignment="1">
      <alignment horizontal="right"/>
    </xf>
    <xf numFmtId="164" fontId="6" fillId="0" borderId="35" xfId="2" applyFont="1" applyFill="1" applyBorder="1" applyAlignment="1">
      <alignment horizontal="right"/>
    </xf>
    <xf numFmtId="164" fontId="5" fillId="3" borderId="35" xfId="2" applyFont="1" applyFill="1" applyBorder="1" applyAlignment="1">
      <alignment horizontal="right"/>
    </xf>
    <xf numFmtId="43" fontId="14" fillId="0" borderId="45" xfId="1" applyFont="1" applyBorder="1"/>
    <xf numFmtId="0" fontId="6" fillId="0" borderId="9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3" fontId="6" fillId="2" borderId="3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43" fontId="6" fillId="0" borderId="9" xfId="1" applyFont="1" applyFill="1" applyBorder="1" applyAlignment="1">
      <alignment horizontal="right"/>
    </xf>
    <xf numFmtId="43" fontId="6" fillId="2" borderId="9" xfId="1" applyFont="1" applyFill="1" applyBorder="1" applyAlignment="1">
      <alignment horizontal="center" vertical="center"/>
    </xf>
    <xf numFmtId="165" fontId="7" fillId="4" borderId="49" xfId="10" applyNumberFormat="1" applyFont="1" applyFill="1" applyBorder="1" applyAlignment="1">
      <alignment horizontal="center" vertical="center"/>
    </xf>
    <xf numFmtId="43" fontId="6" fillId="2" borderId="12" xfId="1" applyFont="1" applyFill="1" applyBorder="1" applyAlignment="1"/>
    <xf numFmtId="43" fontId="6" fillId="0" borderId="9" xfId="1" applyFont="1" applyFill="1" applyBorder="1" applyAlignment="1"/>
    <xf numFmtId="43" fontId="7" fillId="4" borderId="51" xfId="1" applyFont="1" applyFill="1" applyBorder="1" applyAlignment="1">
      <alignment horizontal="center" vertical="center"/>
    </xf>
    <xf numFmtId="43" fontId="6" fillId="2" borderId="32" xfId="1" applyFont="1" applyFill="1" applyBorder="1" applyAlignment="1">
      <alignment horizontal="right"/>
    </xf>
    <xf numFmtId="43" fontId="6" fillId="0" borderId="10" xfId="1" applyFont="1" applyFill="1" applyBorder="1" applyAlignment="1">
      <alignment horizontal="right"/>
    </xf>
    <xf numFmtId="43" fontId="6" fillId="2" borderId="10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/>
    </xf>
    <xf numFmtId="164" fontId="6" fillId="2" borderId="12" xfId="2" applyFont="1" applyFill="1" applyBorder="1" applyAlignment="1">
      <alignment horizontal="right"/>
    </xf>
    <xf numFmtId="164" fontId="6" fillId="0" borderId="9" xfId="2" applyFont="1" applyFill="1" applyBorder="1" applyAlignment="1">
      <alignment horizontal="right"/>
    </xf>
    <xf numFmtId="164" fontId="5" fillId="3" borderId="9" xfId="2" applyFont="1" applyFill="1" applyBorder="1" applyAlignment="1">
      <alignment horizontal="right"/>
    </xf>
    <xf numFmtId="43" fontId="6" fillId="2" borderId="12" xfId="1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center"/>
    </xf>
    <xf numFmtId="2" fontId="5" fillId="4" borderId="50" xfId="0" applyNumberFormat="1" applyFont="1" applyFill="1" applyBorder="1" applyAlignment="1">
      <alignment horizontal="center"/>
    </xf>
    <xf numFmtId="43" fontId="5" fillId="4" borderId="13" xfId="1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center"/>
    </xf>
    <xf numFmtId="43" fontId="5" fillId="4" borderId="13" xfId="1" applyFont="1" applyFill="1" applyBorder="1" applyAlignment="1">
      <alignment horizontal="center"/>
    </xf>
    <xf numFmtId="4" fontId="5" fillId="4" borderId="50" xfId="6" applyNumberFormat="1" applyFont="1" applyFill="1" applyBorder="1" applyAlignment="1">
      <alignment horizontal="right"/>
    </xf>
    <xf numFmtId="43" fontId="5" fillId="4" borderId="14" xfId="1" applyFont="1" applyFill="1" applyBorder="1" applyAlignment="1">
      <alignment horizontal="right"/>
    </xf>
    <xf numFmtId="4" fontId="5" fillId="4" borderId="13" xfId="6" applyNumberFormat="1" applyFont="1" applyFill="1" applyBorder="1" applyAlignment="1">
      <alignment horizontal="right"/>
    </xf>
    <xf numFmtId="164" fontId="5" fillId="4" borderId="50" xfId="2" applyFont="1" applyFill="1" applyBorder="1" applyAlignment="1">
      <alignment horizontal="right"/>
    </xf>
    <xf numFmtId="0" fontId="9" fillId="0" borderId="11" xfId="0" applyFont="1" applyBorder="1"/>
    <xf numFmtId="0" fontId="5" fillId="0" borderId="9" xfId="0" applyFont="1" applyFill="1" applyBorder="1" applyAlignment="1">
      <alignment horizontal="center"/>
    </xf>
    <xf numFmtId="2" fontId="6" fillId="0" borderId="35" xfId="0" applyNumberFormat="1" applyFont="1" applyFill="1" applyBorder="1" applyAlignment="1"/>
    <xf numFmtId="2" fontId="6" fillId="0" borderId="46" xfId="0" applyNumberFormat="1" applyFont="1" applyFill="1" applyBorder="1" applyAlignment="1">
      <alignment horizontal="left"/>
    </xf>
    <xf numFmtId="2" fontId="6" fillId="0" borderId="33" xfId="0" applyNumberFormat="1" applyFont="1" applyFill="1" applyBorder="1" applyAlignment="1">
      <alignment horizontal="left"/>
    </xf>
    <xf numFmtId="0" fontId="6" fillId="0" borderId="9" xfId="0" applyFont="1" applyBorder="1" applyAlignment="1">
      <alignment vertical="center" wrapText="1"/>
    </xf>
    <xf numFmtId="0" fontId="27" fillId="3" borderId="9" xfId="0" applyFont="1" applyFill="1" applyBorder="1" applyAlignment="1">
      <alignment horizontal="center"/>
    </xf>
    <xf numFmtId="2" fontId="27" fillId="3" borderId="35" xfId="0" applyNumberFormat="1" applyFont="1" applyFill="1" applyBorder="1" applyAlignment="1">
      <alignment horizontal="center" vertical="center"/>
    </xf>
    <xf numFmtId="43" fontId="27" fillId="3" borderId="9" xfId="1" applyFont="1" applyFill="1" applyBorder="1" applyAlignment="1">
      <alignment horizontal="right"/>
    </xf>
    <xf numFmtId="3" fontId="27" fillId="3" borderId="11" xfId="0" applyNumberFormat="1" applyFont="1" applyFill="1" applyBorder="1" applyAlignment="1">
      <alignment horizontal="center"/>
    </xf>
    <xf numFmtId="43" fontId="27" fillId="3" borderId="9" xfId="1" applyFont="1" applyFill="1" applyBorder="1" applyAlignment="1">
      <alignment horizontal="center" vertical="center"/>
    </xf>
    <xf numFmtId="164" fontId="27" fillId="3" borderId="35" xfId="2" applyFont="1" applyFill="1" applyBorder="1" applyAlignment="1">
      <alignment horizontal="right"/>
    </xf>
    <xf numFmtId="43" fontId="27" fillId="3" borderId="10" xfId="1" applyFont="1" applyFill="1" applyBorder="1" applyAlignment="1">
      <alignment horizontal="right"/>
    </xf>
    <xf numFmtId="164" fontId="27" fillId="3" borderId="9" xfId="2" applyFont="1" applyFill="1" applyBorder="1" applyAlignment="1">
      <alignment horizontal="right"/>
    </xf>
    <xf numFmtId="0" fontId="27" fillId="3" borderId="9" xfId="0" applyFont="1" applyFill="1" applyBorder="1" applyAlignment="1">
      <alignment horizontal="left"/>
    </xf>
    <xf numFmtId="0" fontId="28" fillId="0" borderId="44" xfId="0" applyFont="1" applyBorder="1"/>
    <xf numFmtId="0" fontId="28" fillId="0" borderId="1" xfId="0" applyFont="1" applyBorder="1"/>
    <xf numFmtId="2" fontId="5" fillId="3" borderId="35" xfId="0" applyNumberFormat="1" applyFont="1" applyFill="1" applyBorder="1" applyAlignment="1">
      <alignment horizontal="center" vertical="center"/>
    </xf>
    <xf numFmtId="43" fontId="27" fillId="3" borderId="9" xfId="1" applyFont="1" applyFill="1" applyBorder="1" applyAlignment="1"/>
    <xf numFmtId="0" fontId="28" fillId="0" borderId="44" xfId="0" applyFont="1" applyFill="1" applyBorder="1"/>
    <xf numFmtId="0" fontId="28" fillId="0" borderId="1" xfId="0" applyFont="1" applyFill="1" applyBorder="1"/>
    <xf numFmtId="43" fontId="27" fillId="3" borderId="10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43" fontId="5" fillId="3" borderId="9" xfId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center"/>
    </xf>
    <xf numFmtId="43" fontId="5" fillId="3" borderId="9" xfId="1" applyFont="1" applyFill="1" applyBorder="1" applyAlignment="1"/>
    <xf numFmtId="43" fontId="5" fillId="3" borderId="10" xfId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28" fillId="0" borderId="47" xfId="0" applyFont="1" applyFill="1" applyBorder="1"/>
    <xf numFmtId="0" fontId="28" fillId="0" borderId="45" xfId="0" applyFont="1" applyFill="1" applyBorder="1"/>
    <xf numFmtId="0" fontId="27" fillId="3" borderId="36" xfId="0" applyFont="1" applyFill="1" applyBorder="1" applyAlignment="1">
      <alignment horizontal="center"/>
    </xf>
    <xf numFmtId="43" fontId="27" fillId="3" borderId="36" xfId="1" applyFont="1" applyFill="1" applyBorder="1" applyAlignment="1">
      <alignment horizontal="right"/>
    </xf>
    <xf numFmtId="3" fontId="27" fillId="3" borderId="20" xfId="0" applyNumberFormat="1" applyFont="1" applyFill="1" applyBorder="1" applyAlignment="1">
      <alignment horizontal="center"/>
    </xf>
    <xf numFmtId="43" fontId="27" fillId="3" borderId="36" xfId="1" applyFont="1" applyFill="1" applyBorder="1" applyAlignment="1"/>
    <xf numFmtId="164" fontId="27" fillId="3" borderId="0" xfId="2" applyFont="1" applyFill="1" applyBorder="1" applyAlignment="1">
      <alignment horizontal="right"/>
    </xf>
    <xf numFmtId="43" fontId="27" fillId="3" borderId="19" xfId="1" applyFont="1" applyFill="1" applyBorder="1" applyAlignment="1">
      <alignment horizontal="right"/>
    </xf>
    <xf numFmtId="164" fontId="27" fillId="3" borderId="36" xfId="2" applyFont="1" applyFill="1" applyBorder="1" applyAlignment="1">
      <alignment horizontal="right"/>
    </xf>
    <xf numFmtId="0" fontId="27" fillId="3" borderId="36" xfId="0" applyFont="1" applyFill="1" applyBorder="1" applyAlignment="1">
      <alignment horizontal="left"/>
    </xf>
    <xf numFmtId="2" fontId="27" fillId="3" borderId="0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left"/>
    </xf>
    <xf numFmtId="2" fontId="9" fillId="0" borderId="10" xfId="0" applyNumberFormat="1" applyFont="1" applyBorder="1"/>
    <xf numFmtId="43" fontId="22" fillId="0" borderId="9" xfId="1" applyFont="1" applyFill="1" applyBorder="1" applyAlignment="1">
      <alignment horizontal="center" vertical="center"/>
    </xf>
    <xf numFmtId="43" fontId="22" fillId="0" borderId="13" xfId="1" applyFont="1" applyFill="1" applyBorder="1" applyAlignment="1">
      <alignment horizontal="center" vertical="center"/>
    </xf>
    <xf numFmtId="43" fontId="22" fillId="0" borderId="14" xfId="1" applyFont="1" applyFill="1" applyBorder="1" applyAlignment="1">
      <alignment horizontal="center" vertical="center"/>
    </xf>
    <xf numFmtId="0" fontId="22" fillId="0" borderId="0" xfId="11" applyFont="1" applyFill="1" applyAlignment="1">
      <alignment horizontal="right" vertical="center"/>
    </xf>
    <xf numFmtId="0" fontId="22" fillId="0" borderId="0" xfId="19" applyFont="1" applyFill="1" applyAlignment="1">
      <alignment horizontal="center" vertical="center"/>
    </xf>
    <xf numFmtId="43" fontId="22" fillId="0" borderId="0" xfId="20" applyFont="1" applyFill="1" applyAlignment="1">
      <alignment horizontal="left" vertical="center"/>
    </xf>
    <xf numFmtId="0" fontId="22" fillId="0" borderId="0" xfId="21" applyFont="1" applyFill="1" applyAlignment="1">
      <alignment horizontal="left" vertical="center"/>
    </xf>
    <xf numFmtId="0" fontId="22" fillId="0" borderId="0" xfId="11" applyFont="1" applyFill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8" fillId="0" borderId="44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43" fontId="6" fillId="2" borderId="12" xfId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center" vertical="center"/>
    </xf>
    <xf numFmtId="43" fontId="6" fillId="2" borderId="12" xfId="1" applyFont="1" applyFill="1" applyBorder="1" applyAlignment="1">
      <alignment vertical="center"/>
    </xf>
    <xf numFmtId="164" fontId="6" fillId="2" borderId="33" xfId="2" applyFont="1" applyFill="1" applyBorder="1" applyAlignment="1">
      <alignment horizontal="right" vertical="center"/>
    </xf>
    <xf numFmtId="43" fontId="6" fillId="2" borderId="32" xfId="1" applyFont="1" applyFill="1" applyBorder="1" applyAlignment="1">
      <alignment horizontal="right" vertical="center"/>
    </xf>
    <xf numFmtId="164" fontId="6" fillId="2" borderId="12" xfId="2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left" vertical="center"/>
    </xf>
    <xf numFmtId="43" fontId="6" fillId="0" borderId="9" xfId="1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/>
    </xf>
    <xf numFmtId="164" fontId="6" fillId="0" borderId="35" xfId="2" applyFont="1" applyFill="1" applyBorder="1" applyAlignment="1">
      <alignment horizontal="right" vertical="center"/>
    </xf>
    <xf numFmtId="43" fontId="6" fillId="0" borderId="10" xfId="1" applyFont="1" applyFill="1" applyBorder="1" applyAlignment="1">
      <alignment horizontal="right" vertical="center"/>
    </xf>
    <xf numFmtId="164" fontId="6" fillId="0" borderId="9" xfId="2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27" fillId="3" borderId="9" xfId="0" applyFont="1" applyFill="1" applyBorder="1" applyAlignment="1">
      <alignment horizontal="center" vertical="center"/>
    </xf>
    <xf numFmtId="43" fontId="27" fillId="3" borderId="9" xfId="1" applyFont="1" applyFill="1" applyBorder="1" applyAlignment="1">
      <alignment horizontal="right" vertical="center"/>
    </xf>
    <xf numFmtId="3" fontId="27" fillId="3" borderId="11" xfId="0" applyNumberFormat="1" applyFont="1" applyFill="1" applyBorder="1" applyAlignment="1">
      <alignment horizontal="center" vertical="center"/>
    </xf>
    <xf numFmtId="164" fontId="27" fillId="3" borderId="35" xfId="2" applyFont="1" applyFill="1" applyBorder="1" applyAlignment="1">
      <alignment horizontal="right" vertical="center"/>
    </xf>
    <xf numFmtId="43" fontId="27" fillId="3" borderId="10" xfId="1" applyFont="1" applyFill="1" applyBorder="1" applyAlignment="1">
      <alignment horizontal="right" vertical="center"/>
    </xf>
    <xf numFmtId="164" fontId="27" fillId="3" borderId="9" xfId="2" applyFont="1" applyFill="1" applyBorder="1" applyAlignment="1">
      <alignment horizontal="right" vertical="center"/>
    </xf>
    <xf numFmtId="0" fontId="27" fillId="3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left" vertical="center"/>
    </xf>
    <xf numFmtId="43" fontId="6" fillId="0" borderId="9" xfId="1" applyFont="1" applyFill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left" vertical="center"/>
    </xf>
    <xf numFmtId="43" fontId="32" fillId="0" borderId="9" xfId="1" applyFont="1" applyFill="1" applyBorder="1" applyAlignment="1">
      <alignment horizontal="right" vertical="center"/>
    </xf>
    <xf numFmtId="3" fontId="32" fillId="0" borderId="11" xfId="0" applyNumberFormat="1" applyFont="1" applyBorder="1" applyAlignment="1">
      <alignment horizontal="center" vertical="center"/>
    </xf>
    <xf numFmtId="43" fontId="32" fillId="0" borderId="9" xfId="1" applyFont="1" applyFill="1" applyBorder="1" applyAlignment="1">
      <alignment vertical="center"/>
    </xf>
    <xf numFmtId="164" fontId="32" fillId="0" borderId="35" xfId="2" applyFont="1" applyFill="1" applyBorder="1" applyAlignment="1">
      <alignment horizontal="right" vertical="center"/>
    </xf>
    <xf numFmtId="43" fontId="32" fillId="0" borderId="10" xfId="1" applyFont="1" applyFill="1" applyBorder="1" applyAlignment="1">
      <alignment horizontal="right" vertical="center"/>
    </xf>
    <xf numFmtId="164" fontId="32" fillId="0" borderId="9" xfId="2" applyFont="1" applyFill="1" applyBorder="1" applyAlignment="1">
      <alignment horizontal="right" vertical="center"/>
    </xf>
    <xf numFmtId="0" fontId="32" fillId="0" borderId="9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8" fillId="0" borderId="44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9" fillId="5" borderId="44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43" fontId="27" fillId="3" borderId="9" xfId="1" applyFont="1" applyFill="1" applyBorder="1" applyAlignment="1">
      <alignment vertical="center"/>
    </xf>
    <xf numFmtId="2" fontId="6" fillId="0" borderId="1" xfId="0" applyNumberFormat="1" applyFont="1" applyBorder="1" applyAlignment="1">
      <alignment horizontal="left" vertical="center"/>
    </xf>
    <xf numFmtId="0" fontId="14" fillId="5" borderId="44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2" fontId="6" fillId="0" borderId="35" xfId="0" applyNumberFormat="1" applyFont="1" applyBorder="1" applyAlignment="1">
      <alignment vertical="center"/>
    </xf>
    <xf numFmtId="0" fontId="29" fillId="0" borderId="44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/>
    </xf>
    <xf numFmtId="2" fontId="32" fillId="0" borderId="35" xfId="0" applyNumberFormat="1" applyFont="1" applyFill="1" applyBorder="1" applyAlignment="1">
      <alignment horizontal="left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65" fontId="32" fillId="0" borderId="9" xfId="1" applyNumberFormat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left" vertical="center"/>
    </xf>
    <xf numFmtId="2" fontId="6" fillId="0" borderId="33" xfId="0" applyNumberFormat="1" applyFont="1" applyFill="1" applyBorder="1" applyAlignment="1">
      <alignment horizontal="left" vertical="center"/>
    </xf>
    <xf numFmtId="164" fontId="9" fillId="0" borderId="45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vertical="center"/>
    </xf>
    <xf numFmtId="164" fontId="5" fillId="3" borderId="35" xfId="2" applyFont="1" applyFill="1" applyBorder="1" applyAlignment="1">
      <alignment horizontal="right" vertical="center"/>
    </xf>
    <xf numFmtId="43" fontId="5" fillId="3" borderId="10" xfId="1" applyFont="1" applyFill="1" applyBorder="1" applyAlignment="1">
      <alignment horizontal="right" vertical="center"/>
    </xf>
    <xf numFmtId="164" fontId="5" fillId="3" borderId="9" xfId="2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/>
    </xf>
    <xf numFmtId="43" fontId="14" fillId="0" borderId="1" xfId="0" applyNumberFormat="1" applyFont="1" applyFill="1" applyBorder="1" applyAlignment="1">
      <alignment vertical="center"/>
    </xf>
    <xf numFmtId="0" fontId="27" fillId="3" borderId="36" xfId="0" applyFont="1" applyFill="1" applyBorder="1" applyAlignment="1">
      <alignment horizontal="center" vertical="center"/>
    </xf>
    <xf numFmtId="43" fontId="27" fillId="3" borderId="36" xfId="1" applyFont="1" applyFill="1" applyBorder="1" applyAlignment="1">
      <alignment horizontal="right" vertical="center"/>
    </xf>
    <xf numFmtId="3" fontId="27" fillId="3" borderId="20" xfId="0" applyNumberFormat="1" applyFont="1" applyFill="1" applyBorder="1" applyAlignment="1">
      <alignment horizontal="center" vertical="center"/>
    </xf>
    <xf numFmtId="43" fontId="27" fillId="3" borderId="36" xfId="1" applyFont="1" applyFill="1" applyBorder="1" applyAlignment="1">
      <alignment vertical="center"/>
    </xf>
    <xf numFmtId="164" fontId="27" fillId="3" borderId="0" xfId="2" applyFont="1" applyFill="1" applyBorder="1" applyAlignment="1">
      <alignment horizontal="right" vertical="center"/>
    </xf>
    <xf numFmtId="43" fontId="27" fillId="3" borderId="19" xfId="1" applyFont="1" applyFill="1" applyBorder="1" applyAlignment="1">
      <alignment horizontal="right" vertical="center"/>
    </xf>
    <xf numFmtId="164" fontId="27" fillId="3" borderId="36" xfId="2" applyFont="1" applyFill="1" applyBorder="1" applyAlignment="1">
      <alignment horizontal="right" vertical="center"/>
    </xf>
    <xf numFmtId="0" fontId="27" fillId="3" borderId="36" xfId="0" applyFont="1" applyFill="1" applyBorder="1" applyAlignment="1">
      <alignment horizontal="left" vertical="center"/>
    </xf>
    <xf numFmtId="2" fontId="5" fillId="4" borderId="13" xfId="0" applyNumberFormat="1" applyFont="1" applyFill="1" applyBorder="1" applyAlignment="1">
      <alignment horizontal="center" vertical="center"/>
    </xf>
    <xf numFmtId="2" fontId="5" fillId="4" borderId="50" xfId="0" applyNumberFormat="1" applyFont="1" applyFill="1" applyBorder="1" applyAlignment="1">
      <alignment horizontal="center" vertical="center"/>
    </xf>
    <xf numFmtId="43" fontId="5" fillId="4" borderId="13" xfId="1" applyFont="1" applyFill="1" applyBorder="1" applyAlignment="1">
      <alignment horizontal="right" vertical="center"/>
    </xf>
    <xf numFmtId="2" fontId="5" fillId="4" borderId="15" xfId="0" applyNumberFormat="1" applyFont="1" applyFill="1" applyBorder="1" applyAlignment="1">
      <alignment horizontal="center" vertical="center"/>
    </xf>
    <xf numFmtId="43" fontId="5" fillId="4" borderId="13" xfId="1" applyFont="1" applyFill="1" applyBorder="1" applyAlignment="1">
      <alignment horizontal="center" vertical="center"/>
    </xf>
    <xf numFmtId="4" fontId="5" fillId="4" borderId="50" xfId="6" applyNumberFormat="1" applyFont="1" applyFill="1" applyBorder="1" applyAlignment="1">
      <alignment horizontal="right" vertical="center"/>
    </xf>
    <xf numFmtId="164" fontId="5" fillId="4" borderId="50" xfId="2" applyFont="1" applyFill="1" applyBorder="1" applyAlignment="1">
      <alignment horizontal="right" vertical="center"/>
    </xf>
    <xf numFmtId="164" fontId="14" fillId="0" borderId="1" xfId="0" applyNumberFormat="1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3" fontId="14" fillId="0" borderId="45" xfId="1" applyFont="1" applyBorder="1" applyAlignment="1">
      <alignment vertical="center"/>
    </xf>
    <xf numFmtId="0" fontId="22" fillId="0" borderId="0" xfId="0" applyFont="1" applyAlignment="1">
      <alignment horizontal="right" vertical="center" wrapText="1"/>
    </xf>
    <xf numFmtId="43" fontId="22" fillId="0" borderId="0" xfId="0" applyNumberFormat="1" applyFont="1" applyFill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164" fontId="22" fillId="0" borderId="11" xfId="1" applyNumberFormat="1" applyFont="1" applyFill="1" applyBorder="1" applyAlignment="1">
      <alignment horizontal="center" vertical="center"/>
    </xf>
    <xf numFmtId="164" fontId="22" fillId="0" borderId="34" xfId="1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left" vertical="center"/>
    </xf>
    <xf numFmtId="43" fontId="22" fillId="0" borderId="12" xfId="1" applyFont="1" applyFill="1" applyBorder="1" applyAlignment="1">
      <alignment horizontal="left" vertical="center"/>
    </xf>
    <xf numFmtId="43" fontId="23" fillId="0" borderId="12" xfId="1" applyFont="1" applyFill="1" applyBorder="1" applyAlignment="1">
      <alignment vertical="center"/>
    </xf>
    <xf numFmtId="43" fontId="22" fillId="0" borderId="12" xfId="1" applyFont="1" applyFill="1" applyBorder="1" applyAlignment="1">
      <alignment vertical="center"/>
    </xf>
    <xf numFmtId="43" fontId="23" fillId="0" borderId="32" xfId="1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center" vertical="center"/>
    </xf>
    <xf numFmtId="43" fontId="14" fillId="0" borderId="1" xfId="1" applyFont="1" applyBorder="1" applyAlignment="1">
      <alignment vertical="center"/>
    </xf>
    <xf numFmtId="4" fontId="5" fillId="4" borderId="13" xfId="6" applyNumberFormat="1" applyFont="1" applyFill="1" applyBorder="1" applyAlignment="1">
      <alignment horizontal="right" vertical="center"/>
    </xf>
    <xf numFmtId="43" fontId="7" fillId="4" borderId="2" xfId="1" applyFont="1" applyFill="1" applyBorder="1" applyAlignment="1">
      <alignment horizontal="right" vertical="center"/>
    </xf>
    <xf numFmtId="43" fontId="7" fillId="4" borderId="4" xfId="1" applyFont="1" applyFill="1" applyBorder="1" applyAlignment="1">
      <alignment horizontal="right" vertical="center"/>
    </xf>
    <xf numFmtId="1" fontId="7" fillId="4" borderId="2" xfId="10" applyNumberFormat="1" applyFont="1" applyFill="1" applyBorder="1" applyAlignment="1">
      <alignment horizontal="center" vertical="center"/>
    </xf>
    <xf numFmtId="1" fontId="7" fillId="4" borderId="4" xfId="10" applyNumberFormat="1" applyFont="1" applyFill="1" applyBorder="1" applyAlignment="1">
      <alignment horizontal="center" vertical="center"/>
    </xf>
    <xf numFmtId="165" fontId="7" fillId="4" borderId="2" xfId="1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0" xfId="11" applyFont="1" applyFill="1" applyAlignment="1">
      <alignment horizontal="right" vertical="center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3" fontId="22" fillId="0" borderId="37" xfId="1" applyFont="1" applyFill="1" applyBorder="1" applyAlignment="1">
      <alignment horizontal="center" vertical="center" wrapText="1"/>
    </xf>
    <xf numFmtId="43" fontId="23" fillId="0" borderId="41" xfId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13" xfId="11" applyFont="1" applyFill="1" applyBorder="1" applyAlignment="1">
      <alignment horizontal="center" vertical="center"/>
    </xf>
    <xf numFmtId="0" fontId="22" fillId="0" borderId="14" xfId="11" applyFont="1" applyFill="1" applyBorder="1" applyAlignment="1">
      <alignment horizontal="center" vertical="center"/>
    </xf>
    <xf numFmtId="43" fontId="22" fillId="0" borderId="13" xfId="1" applyFont="1" applyFill="1" applyBorder="1" applyAlignment="1">
      <alignment horizontal="center" vertical="center"/>
    </xf>
    <xf numFmtId="43" fontId="22" fillId="0" borderId="15" xfId="1" applyFont="1" applyFill="1" applyBorder="1" applyAlignment="1">
      <alignment horizontal="center" vertical="center"/>
    </xf>
    <xf numFmtId="43" fontId="22" fillId="0" borderId="14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2" fillId="0" borderId="0" xfId="19" applyFont="1" applyFill="1" applyAlignment="1">
      <alignment horizontal="center"/>
    </xf>
    <xf numFmtId="0" fontId="22" fillId="0" borderId="0" xfId="19" applyFont="1" applyFill="1" applyAlignment="1">
      <alignment horizontal="center" vertical="center"/>
    </xf>
    <xf numFmtId="43" fontId="22" fillId="0" borderId="0" xfId="20" applyFont="1" applyFill="1" applyAlignment="1">
      <alignment horizontal="left" vertical="center"/>
    </xf>
    <xf numFmtId="0" fontId="22" fillId="0" borderId="0" xfId="21" applyFont="1" applyFill="1" applyAlignment="1">
      <alignment horizontal="left" vertical="center"/>
    </xf>
    <xf numFmtId="0" fontId="22" fillId="0" borderId="0" xfId="11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2" fontId="9" fillId="0" borderId="10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3" fontId="8" fillId="0" borderId="24" xfId="1" applyFont="1" applyBorder="1" applyAlignment="1">
      <alignment horizontal="center"/>
    </xf>
    <xf numFmtId="43" fontId="8" fillId="0" borderId="25" xfId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8" fillId="0" borderId="1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20" xfId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4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</cellXfs>
  <cellStyles count="24">
    <cellStyle name="Comma" xfId="1" builtinId="3"/>
    <cellStyle name="Comma 10" xfId="2"/>
    <cellStyle name="Comma 10 2 2" xfId="18"/>
    <cellStyle name="Comma 14" xfId="6"/>
    <cellStyle name="Comma 2" xfId="10"/>
    <cellStyle name="Comma 2 2" xfId="13"/>
    <cellStyle name="Comma 5 2" xfId="17"/>
    <cellStyle name="Comma 5 2 2" xfId="23"/>
    <cellStyle name="Comma 6" xfId="12"/>
    <cellStyle name="Comma 7" xfId="3"/>
    <cellStyle name="Comma_20100427-STR-ARC" xfId="20"/>
    <cellStyle name="Excel Built-in Normal" xfId="7"/>
    <cellStyle name="Normal" xfId="0" builtinId="0"/>
    <cellStyle name="Normal 2" xfId="11"/>
    <cellStyle name="Normal 2 4" xfId="14"/>
    <cellStyle name="Normal 5" xfId="8"/>
    <cellStyle name="Normal 9" xfId="5"/>
    <cellStyle name="Normal_BOQ-Structure" xfId="22"/>
    <cellStyle name="เครื่องหมายจุลภาค 10" xfId="15"/>
    <cellStyle name="เครื่องหมายจุลภาค 3" xfId="16"/>
    <cellStyle name="เครื่องหมายจุลภาค_1.4 สุขาภิบาลและดับเพลิง" xfId="9"/>
    <cellStyle name="ปกติ 2" xfId="4"/>
    <cellStyle name="ปกติ_ARCHITECTURE 2" xfId="19"/>
    <cellStyle name="ปกติ_BOQ.Blank Form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4"/>
  <sheetViews>
    <sheetView tabSelected="1" topLeftCell="A61" zoomScale="90" zoomScaleNormal="90" zoomScaleSheetLayoutView="55" workbookViewId="0">
      <selection activeCell="J50" sqref="J50"/>
    </sheetView>
  </sheetViews>
  <sheetFormatPr defaultColWidth="9" defaultRowHeight="15"/>
  <cols>
    <col min="1" max="1" width="6.42578125" style="250" customWidth="1"/>
    <col min="2" max="2" width="67.28515625" style="250" customWidth="1"/>
    <col min="3" max="3" width="9.7109375" style="387" customWidth="1"/>
    <col min="4" max="4" width="7.42578125" style="250" customWidth="1"/>
    <col min="5" max="5" width="10.7109375" style="387" customWidth="1"/>
    <col min="6" max="6" width="13.7109375" style="250" customWidth="1"/>
    <col min="7" max="7" width="9.42578125" style="387" customWidth="1"/>
    <col min="8" max="8" width="14.28515625" style="250" customWidth="1"/>
    <col min="9" max="9" width="16.7109375" style="250" customWidth="1"/>
    <col min="10" max="10" width="9.42578125" style="250" bestFit="1" customWidth="1"/>
    <col min="11" max="11" width="9" style="250"/>
    <col min="12" max="12" width="14.7109375" style="250" bestFit="1" customWidth="1"/>
    <col min="13" max="13" width="15.28515625" style="250" bestFit="1" customWidth="1"/>
    <col min="14" max="16384" width="9" style="250"/>
  </cols>
  <sheetData>
    <row r="1" spans="1:11" ht="21.75">
      <c r="A1" s="394" t="s">
        <v>85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1" ht="21.75">
      <c r="A2" s="251" t="s">
        <v>141</v>
      </c>
      <c r="B2" s="252"/>
      <c r="C2" s="253"/>
      <c r="D2" s="254"/>
      <c r="E2" s="253"/>
      <c r="F2" s="254"/>
      <c r="G2" s="253"/>
      <c r="H2" s="255"/>
      <c r="I2" s="255"/>
      <c r="J2" s="255"/>
    </row>
    <row r="3" spans="1:11" ht="21.75">
      <c r="A3" s="251" t="s">
        <v>70</v>
      </c>
      <c r="B3" s="254"/>
      <c r="C3" s="254"/>
      <c r="D3" s="254"/>
      <c r="E3" s="253"/>
      <c r="F3" s="254"/>
      <c r="G3" s="253"/>
      <c r="H3" s="255"/>
      <c r="I3" s="255"/>
      <c r="J3" s="255"/>
    </row>
    <row r="4" spans="1:11" ht="21.75">
      <c r="A4" s="251" t="s">
        <v>72</v>
      </c>
      <c r="B4" s="254"/>
      <c r="C4" s="254"/>
      <c r="D4" s="254"/>
      <c r="E4" s="256"/>
      <c r="F4" s="257"/>
      <c r="G4" s="256"/>
      <c r="H4" s="255"/>
      <c r="I4" s="255"/>
      <c r="J4" s="255"/>
    </row>
    <row r="5" spans="1:11" ht="21.75">
      <c r="A5" s="258" t="s">
        <v>84</v>
      </c>
      <c r="B5" s="257"/>
      <c r="C5" s="257"/>
      <c r="D5" s="257"/>
      <c r="E5" s="256"/>
      <c r="F5" s="257"/>
      <c r="G5" s="256"/>
      <c r="H5" s="255"/>
      <c r="I5" s="255"/>
      <c r="J5" s="255"/>
    </row>
    <row r="6" spans="1:11" ht="21.75">
      <c r="A6" s="258" t="s">
        <v>142</v>
      </c>
      <c r="B6" s="259"/>
      <c r="C6" s="260"/>
      <c r="D6" s="259"/>
      <c r="E6" s="261"/>
      <c r="F6" s="257"/>
      <c r="G6" s="261"/>
      <c r="H6" s="262"/>
      <c r="I6" s="262"/>
      <c r="J6" s="263"/>
    </row>
    <row r="7" spans="1:11" ht="20.25" thickBot="1">
      <c r="A7" s="264"/>
      <c r="B7" s="259"/>
      <c r="C7" s="260"/>
      <c r="D7" s="10"/>
      <c r="E7" s="260"/>
      <c r="F7" s="262"/>
      <c r="G7" s="260"/>
      <c r="H7" s="262"/>
      <c r="I7" s="262"/>
      <c r="J7" s="265" t="s">
        <v>18</v>
      </c>
    </row>
    <row r="8" spans="1:11" s="267" customFormat="1" ht="19.5" thickTop="1">
      <c r="A8" s="398" t="s">
        <v>7</v>
      </c>
      <c r="B8" s="398" t="s">
        <v>8</v>
      </c>
      <c r="C8" s="389" t="s">
        <v>9</v>
      </c>
      <c r="D8" s="391" t="s">
        <v>10</v>
      </c>
      <c r="E8" s="393" t="s">
        <v>11</v>
      </c>
      <c r="F8" s="393"/>
      <c r="G8" s="393" t="s">
        <v>12</v>
      </c>
      <c r="H8" s="393"/>
      <c r="I8" s="90" t="s">
        <v>13</v>
      </c>
      <c r="J8" s="396" t="s">
        <v>14</v>
      </c>
      <c r="K8" s="266"/>
    </row>
    <row r="9" spans="1:11" ht="19.5" thickBot="1">
      <c r="A9" s="399"/>
      <c r="B9" s="399"/>
      <c r="C9" s="390"/>
      <c r="D9" s="392"/>
      <c r="E9" s="137" t="s">
        <v>15</v>
      </c>
      <c r="F9" s="180" t="s">
        <v>16</v>
      </c>
      <c r="G9" s="183" t="s">
        <v>15</v>
      </c>
      <c r="H9" s="138" t="s">
        <v>16</v>
      </c>
      <c r="I9" s="139" t="s">
        <v>17</v>
      </c>
      <c r="J9" s="397"/>
      <c r="K9" s="268"/>
    </row>
    <row r="10" spans="1:11" ht="20.25" thickTop="1">
      <c r="A10" s="269">
        <v>1.1000000000000001</v>
      </c>
      <c r="B10" s="270" t="s">
        <v>87</v>
      </c>
      <c r="C10" s="271"/>
      <c r="D10" s="272"/>
      <c r="E10" s="273"/>
      <c r="F10" s="274"/>
      <c r="G10" s="275"/>
      <c r="H10" s="276"/>
      <c r="I10" s="274"/>
      <c r="J10" s="277"/>
      <c r="K10" s="268"/>
    </row>
    <row r="11" spans="1:11" ht="19.5">
      <c r="A11" s="278"/>
      <c r="B11" s="279" t="s">
        <v>88</v>
      </c>
      <c r="C11" s="280">
        <v>300</v>
      </c>
      <c r="D11" s="281" t="s">
        <v>0</v>
      </c>
      <c r="E11" s="179"/>
      <c r="F11" s="282"/>
      <c r="G11" s="283"/>
      <c r="H11" s="284"/>
      <c r="I11" s="282"/>
      <c r="J11" s="285"/>
      <c r="K11" s="268"/>
    </row>
    <row r="12" spans="1:11" ht="19.5">
      <c r="A12" s="286"/>
      <c r="B12" s="208" t="s">
        <v>136</v>
      </c>
      <c r="C12" s="287"/>
      <c r="D12" s="288"/>
      <c r="E12" s="211"/>
      <c r="F12" s="289"/>
      <c r="G12" s="290"/>
      <c r="H12" s="291"/>
      <c r="I12" s="289"/>
      <c r="J12" s="292"/>
      <c r="K12" s="268"/>
    </row>
    <row r="13" spans="1:11" ht="19.5">
      <c r="A13" s="293">
        <v>1.2</v>
      </c>
      <c r="B13" s="294" t="s">
        <v>21</v>
      </c>
      <c r="C13" s="280"/>
      <c r="D13" s="281"/>
      <c r="E13" s="295"/>
      <c r="F13" s="282"/>
      <c r="G13" s="283"/>
      <c r="H13" s="284"/>
      <c r="I13" s="282"/>
      <c r="J13" s="285"/>
      <c r="K13" s="268"/>
    </row>
    <row r="14" spans="1:11" ht="19.5">
      <c r="A14" s="278"/>
      <c r="B14" s="279" t="s">
        <v>86</v>
      </c>
      <c r="C14" s="280">
        <v>62</v>
      </c>
      <c r="D14" s="281" t="s">
        <v>0</v>
      </c>
      <c r="E14" s="295"/>
      <c r="F14" s="282"/>
      <c r="G14" s="283"/>
      <c r="H14" s="284"/>
      <c r="I14" s="282"/>
      <c r="J14" s="285"/>
      <c r="K14" s="268"/>
    </row>
    <row r="15" spans="1:11" ht="19.5">
      <c r="A15" s="278"/>
      <c r="B15" s="279" t="s">
        <v>174</v>
      </c>
      <c r="C15" s="280">
        <f>3+1*1*0.1*50</f>
        <v>8</v>
      </c>
      <c r="D15" s="281" t="s">
        <v>0</v>
      </c>
      <c r="E15" s="295"/>
      <c r="F15" s="282"/>
      <c r="G15" s="283"/>
      <c r="H15" s="284"/>
      <c r="I15" s="282"/>
      <c r="J15" s="285"/>
      <c r="K15" s="268"/>
    </row>
    <row r="16" spans="1:11" ht="19.5">
      <c r="A16" s="278"/>
      <c r="B16" s="279" t="s">
        <v>175</v>
      </c>
      <c r="C16" s="280">
        <v>55</v>
      </c>
      <c r="D16" s="281" t="s">
        <v>3</v>
      </c>
      <c r="E16" s="295"/>
      <c r="F16" s="282"/>
      <c r="G16" s="283"/>
      <c r="H16" s="284"/>
      <c r="I16" s="282"/>
      <c r="J16" s="285"/>
      <c r="K16" s="268"/>
    </row>
    <row r="17" spans="1:11" ht="19.5">
      <c r="A17" s="278"/>
      <c r="B17" s="279" t="s">
        <v>188</v>
      </c>
      <c r="C17" s="280">
        <f>410*2+6*3.5</f>
        <v>841</v>
      </c>
      <c r="D17" s="281" t="s">
        <v>2</v>
      </c>
      <c r="E17" s="295"/>
      <c r="F17" s="282"/>
      <c r="G17" s="283"/>
      <c r="H17" s="284"/>
      <c r="I17" s="282"/>
      <c r="J17" s="285"/>
      <c r="K17" s="268"/>
    </row>
    <row r="18" spans="1:11" ht="19.5">
      <c r="A18" s="278"/>
      <c r="B18" s="279" t="s">
        <v>176</v>
      </c>
      <c r="C18" s="280">
        <v>15</v>
      </c>
      <c r="D18" s="281" t="s">
        <v>0</v>
      </c>
      <c r="E18" s="295"/>
      <c r="F18" s="282"/>
      <c r="G18" s="283"/>
      <c r="H18" s="284"/>
      <c r="I18" s="282"/>
      <c r="J18" s="285"/>
      <c r="K18" s="268"/>
    </row>
    <row r="19" spans="1:11" s="306" customFormat="1" ht="19.5">
      <c r="A19" s="296"/>
      <c r="B19" s="297" t="s">
        <v>192</v>
      </c>
      <c r="C19" s="298">
        <v>20</v>
      </c>
      <c r="D19" s="299" t="s">
        <v>6</v>
      </c>
      <c r="E19" s="300"/>
      <c r="F19" s="301"/>
      <c r="G19" s="302"/>
      <c r="H19" s="303"/>
      <c r="I19" s="301"/>
      <c r="J19" s="304"/>
      <c r="K19" s="305"/>
    </row>
    <row r="20" spans="1:11" s="306" customFormat="1" ht="19.5">
      <c r="A20" s="296"/>
      <c r="B20" s="297" t="s">
        <v>177</v>
      </c>
      <c r="C20" s="298">
        <v>142</v>
      </c>
      <c r="D20" s="299" t="s">
        <v>194</v>
      </c>
      <c r="E20" s="300"/>
      <c r="F20" s="301"/>
      <c r="G20" s="302"/>
      <c r="H20" s="303"/>
      <c r="I20" s="301"/>
      <c r="J20" s="304"/>
      <c r="K20" s="305"/>
    </row>
    <row r="21" spans="1:11" s="306" customFormat="1" ht="19.5">
      <c r="A21" s="296"/>
      <c r="B21" s="297" t="s">
        <v>193</v>
      </c>
      <c r="C21" s="298">
        <v>132</v>
      </c>
      <c r="D21" s="299" t="s">
        <v>2</v>
      </c>
      <c r="E21" s="300"/>
      <c r="F21" s="301"/>
      <c r="G21" s="302"/>
      <c r="H21" s="303"/>
      <c r="I21" s="301"/>
      <c r="J21" s="304"/>
      <c r="K21" s="305"/>
    </row>
    <row r="22" spans="1:11" s="308" customFormat="1" ht="19.5">
      <c r="A22" s="296"/>
      <c r="B22" s="297" t="s">
        <v>208</v>
      </c>
      <c r="C22" s="298">
        <v>4</v>
      </c>
      <c r="D22" s="299" t="s">
        <v>89</v>
      </c>
      <c r="E22" s="300"/>
      <c r="F22" s="301"/>
      <c r="G22" s="302"/>
      <c r="H22" s="303"/>
      <c r="I22" s="301"/>
      <c r="J22" s="304"/>
      <c r="K22" s="307"/>
    </row>
    <row r="23" spans="1:11" s="306" customFormat="1" ht="19.5">
      <c r="A23" s="296"/>
      <c r="B23" s="297" t="s">
        <v>203</v>
      </c>
      <c r="C23" s="298">
        <v>50</v>
      </c>
      <c r="D23" s="299" t="s">
        <v>89</v>
      </c>
      <c r="E23" s="300"/>
      <c r="F23" s="301"/>
      <c r="G23" s="302"/>
      <c r="H23" s="303"/>
      <c r="I23" s="301"/>
      <c r="J23" s="304"/>
      <c r="K23" s="305"/>
    </row>
    <row r="24" spans="1:11" s="306" customFormat="1" ht="19.5">
      <c r="A24" s="296"/>
      <c r="B24" s="297" t="s">
        <v>209</v>
      </c>
      <c r="C24" s="298">
        <f>INT((33+3)*1.15)</f>
        <v>41</v>
      </c>
      <c r="D24" s="299" t="s">
        <v>89</v>
      </c>
      <c r="E24" s="300"/>
      <c r="F24" s="301"/>
      <c r="G24" s="302"/>
      <c r="H24" s="303"/>
      <c r="I24" s="301"/>
      <c r="J24" s="304"/>
      <c r="K24" s="305"/>
    </row>
    <row r="25" spans="1:11" s="306" customFormat="1" ht="19.5">
      <c r="A25" s="296"/>
      <c r="B25" s="297" t="s">
        <v>210</v>
      </c>
      <c r="C25" s="298">
        <f>INT((118*1.15))</f>
        <v>135</v>
      </c>
      <c r="D25" s="299" t="s">
        <v>89</v>
      </c>
      <c r="E25" s="300"/>
      <c r="F25" s="301"/>
      <c r="G25" s="302"/>
      <c r="H25" s="303"/>
      <c r="I25" s="301"/>
      <c r="J25" s="304"/>
      <c r="K25" s="305"/>
    </row>
    <row r="26" spans="1:11" ht="19.5">
      <c r="A26" s="278"/>
      <c r="B26" s="279" t="s">
        <v>202</v>
      </c>
      <c r="C26" s="280">
        <v>210</v>
      </c>
      <c r="D26" s="281" t="s">
        <v>89</v>
      </c>
      <c r="E26" s="295"/>
      <c r="F26" s="282"/>
      <c r="G26" s="283"/>
      <c r="H26" s="284"/>
      <c r="I26" s="282"/>
      <c r="J26" s="285"/>
      <c r="K26" s="268"/>
    </row>
    <row r="27" spans="1:11" ht="19.5">
      <c r="A27" s="278"/>
      <c r="B27" s="279" t="s">
        <v>148</v>
      </c>
      <c r="C27" s="280">
        <f>INT(216*1.15)</f>
        <v>248</v>
      </c>
      <c r="D27" s="281" t="s">
        <v>89</v>
      </c>
      <c r="E27" s="295"/>
      <c r="F27" s="282"/>
      <c r="G27" s="283"/>
      <c r="H27" s="284"/>
      <c r="I27" s="282"/>
      <c r="J27" s="285"/>
      <c r="K27" s="268"/>
    </row>
    <row r="28" spans="1:11" s="267" customFormat="1" ht="19.5">
      <c r="A28" s="278"/>
      <c r="B28" s="279" t="s">
        <v>149</v>
      </c>
      <c r="C28" s="280">
        <f>54*2</f>
        <v>108</v>
      </c>
      <c r="D28" s="281" t="s">
        <v>90</v>
      </c>
      <c r="E28" s="295"/>
      <c r="F28" s="282"/>
      <c r="G28" s="283"/>
      <c r="H28" s="284"/>
      <c r="I28" s="282"/>
      <c r="J28" s="285"/>
      <c r="K28" s="266"/>
    </row>
    <row r="29" spans="1:11" ht="19.5">
      <c r="A29" s="278"/>
      <c r="B29" s="279" t="s">
        <v>178</v>
      </c>
      <c r="C29" s="280">
        <f>(9*2+22*2)*2</f>
        <v>124</v>
      </c>
      <c r="D29" s="281" t="s">
        <v>90</v>
      </c>
      <c r="E29" s="295"/>
      <c r="F29" s="282"/>
      <c r="G29" s="283"/>
      <c r="H29" s="284"/>
      <c r="I29" s="282"/>
      <c r="J29" s="285"/>
      <c r="K29" s="268"/>
    </row>
    <row r="30" spans="1:11" s="310" customFormat="1" ht="19.5">
      <c r="A30" s="278"/>
      <c r="B30" s="279" t="s">
        <v>179</v>
      </c>
      <c r="C30" s="280">
        <v>200</v>
      </c>
      <c r="D30" s="281" t="s">
        <v>44</v>
      </c>
      <c r="E30" s="295"/>
      <c r="F30" s="282"/>
      <c r="G30" s="283"/>
      <c r="H30" s="284"/>
      <c r="I30" s="282"/>
      <c r="J30" s="285"/>
      <c r="K30" s="309"/>
    </row>
    <row r="31" spans="1:11" s="310" customFormat="1" ht="19.5">
      <c r="A31" s="278"/>
      <c r="B31" s="279" t="s">
        <v>180</v>
      </c>
      <c r="C31" s="280">
        <f>108*2</f>
        <v>216</v>
      </c>
      <c r="D31" s="281" t="s">
        <v>4</v>
      </c>
      <c r="E31" s="295"/>
      <c r="F31" s="282"/>
      <c r="G31" s="283"/>
      <c r="H31" s="284"/>
      <c r="I31" s="282"/>
      <c r="J31" s="285"/>
      <c r="K31" s="309"/>
    </row>
    <row r="32" spans="1:11" ht="19.5">
      <c r="A32" s="278"/>
      <c r="B32" s="279" t="s">
        <v>181</v>
      </c>
      <c r="C32" s="280">
        <f>2*111</f>
        <v>222</v>
      </c>
      <c r="D32" s="281" t="s">
        <v>44</v>
      </c>
      <c r="E32" s="295"/>
      <c r="F32" s="282"/>
      <c r="G32" s="283"/>
      <c r="H32" s="284"/>
      <c r="I32" s="282"/>
      <c r="J32" s="285"/>
      <c r="K32" s="268"/>
    </row>
    <row r="33" spans="1:11" s="310" customFormat="1" ht="19.5">
      <c r="A33" s="278"/>
      <c r="B33" s="279" t="s">
        <v>182</v>
      </c>
      <c r="C33" s="280">
        <f>2*148</f>
        <v>296</v>
      </c>
      <c r="D33" s="281" t="s">
        <v>44</v>
      </c>
      <c r="E33" s="295"/>
      <c r="F33" s="282"/>
      <c r="G33" s="283"/>
      <c r="H33" s="284"/>
      <c r="I33" s="282"/>
      <c r="J33" s="285"/>
      <c r="K33" s="309"/>
    </row>
    <row r="34" spans="1:11" s="310" customFormat="1" ht="19.5">
      <c r="A34" s="278"/>
      <c r="B34" s="279" t="s">
        <v>183</v>
      </c>
      <c r="C34" s="280">
        <f>2*74</f>
        <v>148</v>
      </c>
      <c r="D34" s="281" t="s">
        <v>44</v>
      </c>
      <c r="E34" s="295"/>
      <c r="F34" s="282"/>
      <c r="G34" s="283"/>
      <c r="H34" s="284"/>
      <c r="I34" s="282"/>
      <c r="J34" s="285"/>
      <c r="K34" s="309"/>
    </row>
    <row r="35" spans="1:11" s="310" customFormat="1" ht="19.5">
      <c r="A35" s="278"/>
      <c r="B35" s="279" t="s">
        <v>184</v>
      </c>
      <c r="C35" s="280">
        <f>5*7*2</f>
        <v>70</v>
      </c>
      <c r="D35" s="281" t="s">
        <v>44</v>
      </c>
      <c r="E35" s="295"/>
      <c r="F35" s="282"/>
      <c r="G35" s="283"/>
      <c r="H35" s="284"/>
      <c r="I35" s="282"/>
      <c r="J35" s="285"/>
      <c r="K35" s="309"/>
    </row>
    <row r="36" spans="1:11" s="312" customFormat="1" ht="19.5">
      <c r="A36" s="278"/>
      <c r="B36" s="279" t="s">
        <v>92</v>
      </c>
      <c r="C36" s="280">
        <v>35</v>
      </c>
      <c r="D36" s="281" t="s">
        <v>0</v>
      </c>
      <c r="E36" s="295"/>
      <c r="F36" s="282"/>
      <c r="G36" s="186"/>
      <c r="H36" s="284"/>
      <c r="I36" s="282"/>
      <c r="J36" s="285"/>
      <c r="K36" s="311"/>
    </row>
    <row r="37" spans="1:11" s="310" customFormat="1" ht="19.5">
      <c r="A37" s="278"/>
      <c r="B37" s="279" t="s">
        <v>151</v>
      </c>
      <c r="C37" s="280">
        <v>40</v>
      </c>
      <c r="D37" s="281" t="s">
        <v>89</v>
      </c>
      <c r="E37" s="295"/>
      <c r="F37" s="282"/>
      <c r="G37" s="186"/>
      <c r="H37" s="284"/>
      <c r="I37" s="282"/>
      <c r="J37" s="285"/>
      <c r="K37" s="309"/>
    </row>
    <row r="38" spans="1:11" s="310" customFormat="1" ht="19.5">
      <c r="A38" s="278"/>
      <c r="B38" s="279" t="s">
        <v>185</v>
      </c>
      <c r="C38" s="280">
        <f>2*48</f>
        <v>96</v>
      </c>
      <c r="D38" s="281" t="s">
        <v>186</v>
      </c>
      <c r="E38" s="295"/>
      <c r="F38" s="282"/>
      <c r="G38" s="186"/>
      <c r="H38" s="284"/>
      <c r="I38" s="282"/>
      <c r="J38" s="285"/>
      <c r="K38" s="309"/>
    </row>
    <row r="39" spans="1:11" s="314" customFormat="1" ht="19.5">
      <c r="A39" s="278"/>
      <c r="B39" s="279" t="s">
        <v>187</v>
      </c>
      <c r="C39" s="280">
        <f>4*2</f>
        <v>8</v>
      </c>
      <c r="D39" s="281" t="s">
        <v>186</v>
      </c>
      <c r="E39" s="295"/>
      <c r="F39" s="282"/>
      <c r="G39" s="186"/>
      <c r="H39" s="284"/>
      <c r="I39" s="282"/>
      <c r="J39" s="285"/>
      <c r="K39" s="313"/>
    </row>
    <row r="40" spans="1:11" s="314" customFormat="1" ht="19.5">
      <c r="A40" s="278"/>
      <c r="B40" s="279" t="s">
        <v>152</v>
      </c>
      <c r="C40" s="280">
        <v>4</v>
      </c>
      <c r="D40" s="281" t="s">
        <v>117</v>
      </c>
      <c r="E40" s="295"/>
      <c r="F40" s="282"/>
      <c r="G40" s="186"/>
      <c r="H40" s="284"/>
      <c r="I40" s="282"/>
      <c r="J40" s="285"/>
      <c r="K40" s="313"/>
    </row>
    <row r="41" spans="1:11" s="314" customFormat="1" ht="19.5">
      <c r="A41" s="278"/>
      <c r="B41" s="279" t="s">
        <v>156</v>
      </c>
      <c r="C41" s="280">
        <v>35</v>
      </c>
      <c r="D41" s="281" t="s">
        <v>6</v>
      </c>
      <c r="E41" s="295"/>
      <c r="F41" s="282"/>
      <c r="G41" s="186"/>
      <c r="H41" s="284"/>
      <c r="I41" s="282"/>
      <c r="J41" s="285"/>
      <c r="K41" s="313"/>
    </row>
    <row r="42" spans="1:11" s="314" customFormat="1" ht="19.5">
      <c r="A42" s="278"/>
      <c r="B42" s="279" t="s">
        <v>157</v>
      </c>
      <c r="C42" s="280">
        <f>18*2</f>
        <v>36</v>
      </c>
      <c r="D42" s="281" t="s">
        <v>44</v>
      </c>
      <c r="E42" s="295"/>
      <c r="F42" s="282"/>
      <c r="G42" s="186"/>
      <c r="H42" s="284"/>
      <c r="I42" s="282"/>
      <c r="J42" s="285"/>
      <c r="K42" s="313"/>
    </row>
    <row r="43" spans="1:11" s="310" customFormat="1" ht="19.5">
      <c r="A43" s="278"/>
      <c r="B43" s="279" t="s">
        <v>199</v>
      </c>
      <c r="C43" s="280">
        <f>9.6*2</f>
        <v>19.2</v>
      </c>
      <c r="D43" s="281" t="s">
        <v>2</v>
      </c>
      <c r="E43" s="295"/>
      <c r="F43" s="282"/>
      <c r="G43" s="186"/>
      <c r="H43" s="284"/>
      <c r="I43" s="282"/>
      <c r="J43" s="285"/>
      <c r="K43" s="309"/>
    </row>
    <row r="44" spans="1:11" s="310" customFormat="1" ht="19.5">
      <c r="A44" s="278"/>
      <c r="B44" s="279" t="s">
        <v>150</v>
      </c>
      <c r="C44" s="280">
        <v>56</v>
      </c>
      <c r="D44" s="281" t="s">
        <v>44</v>
      </c>
      <c r="E44" s="295"/>
      <c r="F44" s="282"/>
      <c r="G44" s="186"/>
      <c r="H44" s="284"/>
      <c r="I44" s="282"/>
      <c r="J44" s="285"/>
      <c r="K44" s="309"/>
    </row>
    <row r="45" spans="1:11" s="310" customFormat="1" ht="19.5">
      <c r="A45" s="278"/>
      <c r="B45" s="279" t="s">
        <v>206</v>
      </c>
      <c r="C45" s="280">
        <v>1</v>
      </c>
      <c r="D45" s="281" t="s">
        <v>4</v>
      </c>
      <c r="E45" s="295"/>
      <c r="F45" s="282"/>
      <c r="G45" s="186"/>
      <c r="H45" s="284"/>
      <c r="I45" s="282"/>
      <c r="J45" s="285"/>
      <c r="K45" s="309"/>
    </row>
    <row r="46" spans="1:11" s="310" customFormat="1" ht="19.5">
      <c r="A46" s="286"/>
      <c r="B46" s="208" t="s">
        <v>37</v>
      </c>
      <c r="C46" s="287"/>
      <c r="D46" s="288"/>
      <c r="E46" s="315"/>
      <c r="F46" s="289"/>
      <c r="G46" s="290"/>
      <c r="H46" s="291"/>
      <c r="I46" s="289"/>
      <c r="J46" s="292"/>
      <c r="K46" s="309"/>
    </row>
    <row r="47" spans="1:11" s="310" customFormat="1" ht="19.5">
      <c r="A47" s="293">
        <v>1.3</v>
      </c>
      <c r="B47" s="294" t="s">
        <v>20</v>
      </c>
      <c r="C47" s="280"/>
      <c r="D47" s="281"/>
      <c r="E47" s="295"/>
      <c r="F47" s="282"/>
      <c r="G47" s="283"/>
      <c r="H47" s="284"/>
      <c r="I47" s="282"/>
      <c r="J47" s="285"/>
      <c r="K47" s="309"/>
    </row>
    <row r="48" spans="1:11" s="310" customFormat="1" ht="19.5">
      <c r="A48" s="278"/>
      <c r="B48" s="316" t="s">
        <v>94</v>
      </c>
      <c r="C48" s="280">
        <v>1500</v>
      </c>
      <c r="D48" s="281" t="s">
        <v>2</v>
      </c>
      <c r="E48" s="295"/>
      <c r="F48" s="282"/>
      <c r="G48" s="283"/>
      <c r="H48" s="284"/>
      <c r="I48" s="282"/>
      <c r="J48" s="285"/>
      <c r="K48" s="309"/>
    </row>
    <row r="49" spans="1:11" s="318" customFormat="1" ht="19.5">
      <c r="A49" s="278"/>
      <c r="B49" s="316" t="s">
        <v>95</v>
      </c>
      <c r="C49" s="280">
        <v>498</v>
      </c>
      <c r="D49" s="281" t="s">
        <v>2</v>
      </c>
      <c r="E49" s="295"/>
      <c r="F49" s="282"/>
      <c r="G49" s="283"/>
      <c r="H49" s="284"/>
      <c r="I49" s="282"/>
      <c r="J49" s="285"/>
      <c r="K49" s="317"/>
    </row>
    <row r="50" spans="1:11" s="310" customFormat="1" ht="19.5">
      <c r="A50" s="278"/>
      <c r="B50" s="279" t="s">
        <v>96</v>
      </c>
      <c r="C50" s="280">
        <v>4</v>
      </c>
      <c r="D50" s="281" t="s">
        <v>4</v>
      </c>
      <c r="E50" s="295"/>
      <c r="F50" s="282"/>
      <c r="G50" s="283"/>
      <c r="H50" s="284"/>
      <c r="I50" s="282"/>
      <c r="J50" s="285"/>
      <c r="K50" s="309"/>
    </row>
    <row r="51" spans="1:11" s="310" customFormat="1" ht="19.5">
      <c r="A51" s="278"/>
      <c r="B51" s="319" t="s">
        <v>91</v>
      </c>
      <c r="C51" s="280">
        <v>52</v>
      </c>
      <c r="D51" s="281" t="s">
        <v>90</v>
      </c>
      <c r="E51" s="295"/>
      <c r="F51" s="282"/>
      <c r="G51" s="283"/>
      <c r="H51" s="284"/>
      <c r="I51" s="282"/>
      <c r="J51" s="285"/>
      <c r="K51" s="309"/>
    </row>
    <row r="52" spans="1:11" s="310" customFormat="1" ht="19.5">
      <c r="A52" s="278"/>
      <c r="B52" s="279" t="s">
        <v>99</v>
      </c>
      <c r="C52" s="280">
        <v>73</v>
      </c>
      <c r="D52" s="281" t="s">
        <v>191</v>
      </c>
      <c r="E52" s="295"/>
      <c r="F52" s="282"/>
      <c r="G52" s="283"/>
      <c r="H52" s="284"/>
      <c r="I52" s="282"/>
      <c r="J52" s="278"/>
      <c r="K52" s="309"/>
    </row>
    <row r="53" spans="1:11" s="321" customFormat="1" ht="19.5">
      <c r="A53" s="278"/>
      <c r="B53" s="279" t="s">
        <v>100</v>
      </c>
      <c r="C53" s="280">
        <v>140</v>
      </c>
      <c r="D53" s="281" t="s">
        <v>2</v>
      </c>
      <c r="E53" s="295"/>
      <c r="F53" s="282"/>
      <c r="G53" s="283"/>
      <c r="H53" s="284"/>
      <c r="I53" s="282"/>
      <c r="J53" s="278"/>
      <c r="K53" s="320"/>
    </row>
    <row r="54" spans="1:11" s="321" customFormat="1" ht="19.5">
      <c r="A54" s="278"/>
      <c r="B54" s="279" t="s">
        <v>101</v>
      </c>
      <c r="C54" s="280">
        <v>140</v>
      </c>
      <c r="D54" s="281" t="s">
        <v>2</v>
      </c>
      <c r="E54" s="295"/>
      <c r="F54" s="282"/>
      <c r="G54" s="187"/>
      <c r="H54" s="284"/>
      <c r="I54" s="282"/>
      <c r="J54" s="278"/>
      <c r="K54" s="320"/>
    </row>
    <row r="55" spans="1:11" s="321" customFormat="1" ht="19.5">
      <c r="A55" s="278"/>
      <c r="B55" s="279" t="s">
        <v>207</v>
      </c>
      <c r="C55" s="280">
        <v>1</v>
      </c>
      <c r="D55" s="281" t="s">
        <v>4</v>
      </c>
      <c r="E55" s="295"/>
      <c r="F55" s="282"/>
      <c r="G55" s="187"/>
      <c r="H55" s="284"/>
      <c r="I55" s="282"/>
      <c r="J55" s="278"/>
      <c r="K55" s="320"/>
    </row>
    <row r="56" spans="1:11" s="321" customFormat="1" ht="19.5">
      <c r="A56" s="286"/>
      <c r="B56" s="208" t="s">
        <v>19</v>
      </c>
      <c r="C56" s="287"/>
      <c r="D56" s="288"/>
      <c r="E56" s="315"/>
      <c r="F56" s="289"/>
      <c r="G56" s="222"/>
      <c r="H56" s="291"/>
      <c r="I56" s="289"/>
      <c r="J56" s="286"/>
      <c r="K56" s="320"/>
    </row>
    <row r="57" spans="1:11" s="321" customFormat="1" ht="19.5">
      <c r="A57" s="322">
        <v>1.4</v>
      </c>
      <c r="B57" s="323" t="s">
        <v>102</v>
      </c>
      <c r="C57" s="280"/>
      <c r="D57" s="324"/>
      <c r="E57" s="295"/>
      <c r="F57" s="282"/>
      <c r="G57" s="187"/>
      <c r="H57" s="284"/>
      <c r="I57" s="282"/>
      <c r="J57" s="325"/>
      <c r="K57" s="320"/>
    </row>
    <row r="58" spans="1:11" s="310" customFormat="1" ht="19.5">
      <c r="A58" s="326"/>
      <c r="B58" s="327" t="s">
        <v>172</v>
      </c>
      <c r="C58" s="280">
        <v>2</v>
      </c>
      <c r="D58" s="324" t="s">
        <v>39</v>
      </c>
      <c r="E58" s="295"/>
      <c r="F58" s="282"/>
      <c r="G58" s="283"/>
      <c r="H58" s="284"/>
      <c r="I58" s="282"/>
      <c r="J58" s="325"/>
      <c r="K58" s="309"/>
    </row>
    <row r="59" spans="1:11" s="333" customFormat="1" ht="19.5">
      <c r="A59" s="328"/>
      <c r="B59" s="329" t="s">
        <v>103</v>
      </c>
      <c r="C59" s="298">
        <v>50</v>
      </c>
      <c r="D59" s="330" t="s">
        <v>89</v>
      </c>
      <c r="E59" s="300"/>
      <c r="F59" s="301"/>
      <c r="G59" s="302"/>
      <c r="H59" s="303"/>
      <c r="I59" s="301"/>
      <c r="J59" s="331"/>
      <c r="K59" s="332"/>
    </row>
    <row r="60" spans="1:11" s="333" customFormat="1" ht="19.5">
      <c r="A60" s="328"/>
      <c r="B60" s="329" t="s">
        <v>104</v>
      </c>
      <c r="C60" s="298">
        <f>C59*2.5</f>
        <v>125</v>
      </c>
      <c r="D60" s="330" t="s">
        <v>44</v>
      </c>
      <c r="E60" s="300"/>
      <c r="F60" s="301"/>
      <c r="G60" s="302"/>
      <c r="H60" s="303"/>
      <c r="I60" s="301"/>
      <c r="J60" s="331"/>
      <c r="K60" s="332"/>
    </row>
    <row r="61" spans="1:11" s="333" customFormat="1" ht="19.5">
      <c r="A61" s="328"/>
      <c r="B61" s="329" t="s">
        <v>105</v>
      </c>
      <c r="C61" s="298">
        <v>1</v>
      </c>
      <c r="D61" s="330" t="s">
        <v>5</v>
      </c>
      <c r="E61" s="300"/>
      <c r="F61" s="301"/>
      <c r="G61" s="302"/>
      <c r="H61" s="303"/>
      <c r="I61" s="301"/>
      <c r="J61" s="331"/>
      <c r="K61" s="332"/>
    </row>
    <row r="62" spans="1:11" s="333" customFormat="1" ht="19.5">
      <c r="A62" s="328"/>
      <c r="B62" s="329" t="s">
        <v>106</v>
      </c>
      <c r="C62" s="298">
        <v>1</v>
      </c>
      <c r="D62" s="330" t="s">
        <v>5</v>
      </c>
      <c r="E62" s="300"/>
      <c r="F62" s="301"/>
      <c r="G62" s="302"/>
      <c r="H62" s="303"/>
      <c r="I62" s="301"/>
      <c r="J62" s="331"/>
      <c r="K62" s="332"/>
    </row>
    <row r="63" spans="1:11" s="310" customFormat="1" ht="19.5">
      <c r="A63" s="326"/>
      <c r="B63" s="327" t="s">
        <v>111</v>
      </c>
      <c r="C63" s="280">
        <v>2</v>
      </c>
      <c r="D63" s="324" t="s">
        <v>39</v>
      </c>
      <c r="E63" s="295"/>
      <c r="F63" s="282"/>
      <c r="G63" s="283"/>
      <c r="H63" s="284"/>
      <c r="I63" s="282"/>
      <c r="J63" s="325"/>
      <c r="K63" s="309"/>
    </row>
    <row r="64" spans="1:11" s="310" customFormat="1" ht="19.5">
      <c r="A64" s="326"/>
      <c r="B64" s="327" t="s">
        <v>109</v>
      </c>
      <c r="C64" s="280">
        <v>2</v>
      </c>
      <c r="D64" s="324" t="s">
        <v>38</v>
      </c>
      <c r="E64" s="295"/>
      <c r="F64" s="282"/>
      <c r="G64" s="283"/>
      <c r="H64" s="284"/>
      <c r="I64" s="282"/>
      <c r="J64" s="325"/>
      <c r="K64" s="309"/>
    </row>
    <row r="65" spans="1:14" s="310" customFormat="1" ht="19.5">
      <c r="A65" s="326"/>
      <c r="B65" s="327" t="s">
        <v>169</v>
      </c>
      <c r="C65" s="280">
        <v>30</v>
      </c>
      <c r="D65" s="324" t="s">
        <v>90</v>
      </c>
      <c r="E65" s="295"/>
      <c r="F65" s="282"/>
      <c r="G65" s="283"/>
      <c r="H65" s="284"/>
      <c r="I65" s="282"/>
      <c r="J65" s="325"/>
      <c r="K65" s="309"/>
    </row>
    <row r="66" spans="1:14" s="310" customFormat="1" ht="19.5">
      <c r="A66" s="326"/>
      <c r="B66" s="327" t="s">
        <v>171</v>
      </c>
      <c r="C66" s="280">
        <v>19.2</v>
      </c>
      <c r="D66" s="324" t="s">
        <v>6</v>
      </c>
      <c r="E66" s="295"/>
      <c r="F66" s="282"/>
      <c r="G66" s="283"/>
      <c r="H66" s="284"/>
      <c r="I66" s="282"/>
      <c r="J66" s="325"/>
      <c r="K66" s="309"/>
    </row>
    <row r="67" spans="1:14" s="318" customFormat="1" ht="19.5">
      <c r="A67" s="326"/>
      <c r="B67" s="327" t="s">
        <v>170</v>
      </c>
      <c r="C67" s="280">
        <v>2</v>
      </c>
      <c r="D67" s="324" t="s">
        <v>4</v>
      </c>
      <c r="E67" s="295"/>
      <c r="F67" s="282"/>
      <c r="G67" s="283"/>
      <c r="H67" s="284"/>
      <c r="I67" s="282"/>
      <c r="J67" s="325"/>
      <c r="K67" s="317"/>
    </row>
    <row r="68" spans="1:14" s="318" customFormat="1" ht="19.5">
      <c r="A68" s="326"/>
      <c r="B68" s="327" t="s">
        <v>155</v>
      </c>
      <c r="C68" s="280">
        <v>2</v>
      </c>
      <c r="D68" s="324" t="s">
        <v>4</v>
      </c>
      <c r="E68" s="295"/>
      <c r="F68" s="282"/>
      <c r="G68" s="283"/>
      <c r="H68" s="284"/>
      <c r="I68" s="282"/>
      <c r="J68" s="325"/>
      <c r="K68" s="317"/>
    </row>
    <row r="69" spans="1:14" s="321" customFormat="1" ht="19.5">
      <c r="A69" s="278"/>
      <c r="B69" s="279" t="s">
        <v>206</v>
      </c>
      <c r="C69" s="280">
        <v>1</v>
      </c>
      <c r="D69" s="281" t="s">
        <v>4</v>
      </c>
      <c r="E69" s="295"/>
      <c r="F69" s="282"/>
      <c r="G69" s="187"/>
      <c r="H69" s="284"/>
      <c r="I69" s="282"/>
      <c r="J69" s="278"/>
      <c r="K69" s="320"/>
    </row>
    <row r="70" spans="1:14" s="335" customFormat="1" ht="19.5">
      <c r="A70" s="286"/>
      <c r="B70" s="208" t="s">
        <v>138</v>
      </c>
      <c r="C70" s="287"/>
      <c r="D70" s="288"/>
      <c r="E70" s="315"/>
      <c r="F70" s="289"/>
      <c r="G70" s="290"/>
      <c r="H70" s="289"/>
      <c r="I70" s="289"/>
      <c r="J70" s="292"/>
      <c r="K70" s="334"/>
    </row>
    <row r="71" spans="1:14" s="318" customFormat="1" ht="19.5">
      <c r="A71" s="322">
        <v>1.5</v>
      </c>
      <c r="B71" s="323" t="s">
        <v>114</v>
      </c>
      <c r="C71" s="280"/>
      <c r="D71" s="324"/>
      <c r="E71" s="295"/>
      <c r="F71" s="282"/>
      <c r="G71" s="283"/>
      <c r="H71" s="284"/>
      <c r="I71" s="282"/>
      <c r="J71" s="325"/>
      <c r="K71" s="317"/>
    </row>
    <row r="72" spans="1:14" s="337" customFormat="1" ht="19.5">
      <c r="A72" s="328"/>
      <c r="B72" s="297" t="s">
        <v>196</v>
      </c>
      <c r="C72" s="298">
        <v>4</v>
      </c>
      <c r="D72" s="299" t="s">
        <v>1</v>
      </c>
      <c r="E72" s="300"/>
      <c r="F72" s="301"/>
      <c r="G72" s="302"/>
      <c r="H72" s="303"/>
      <c r="I72" s="301"/>
      <c r="J72" s="304"/>
      <c r="K72" s="336"/>
    </row>
    <row r="73" spans="1:14" s="337" customFormat="1" ht="19.5">
      <c r="A73" s="328"/>
      <c r="B73" s="297" t="s">
        <v>189</v>
      </c>
      <c r="C73" s="298">
        <v>1</v>
      </c>
      <c r="D73" s="299" t="s">
        <v>5</v>
      </c>
      <c r="E73" s="300"/>
      <c r="F73" s="301"/>
      <c r="G73" s="302"/>
      <c r="H73" s="303"/>
      <c r="I73" s="301"/>
      <c r="J73" s="304"/>
      <c r="K73" s="336"/>
    </row>
    <row r="74" spans="1:14" s="337" customFormat="1" ht="19.5">
      <c r="A74" s="328"/>
      <c r="B74" s="297" t="s">
        <v>190</v>
      </c>
      <c r="C74" s="338">
        <v>500</v>
      </c>
      <c r="D74" s="299" t="s">
        <v>6</v>
      </c>
      <c r="E74" s="300"/>
      <c r="F74" s="301"/>
      <c r="G74" s="302"/>
      <c r="H74" s="303"/>
      <c r="I74" s="301"/>
      <c r="J74" s="304"/>
      <c r="K74" s="336"/>
    </row>
    <row r="75" spans="1:14" s="337" customFormat="1" ht="19.5">
      <c r="A75" s="328"/>
      <c r="B75" s="297" t="s">
        <v>197</v>
      </c>
      <c r="C75" s="338">
        <v>75</v>
      </c>
      <c r="D75" s="299" t="s">
        <v>4</v>
      </c>
      <c r="E75" s="300"/>
      <c r="F75" s="301"/>
      <c r="G75" s="302"/>
      <c r="H75" s="303"/>
      <c r="I75" s="301"/>
      <c r="J75" s="304"/>
      <c r="K75" s="336"/>
    </row>
    <row r="76" spans="1:14" s="337" customFormat="1" ht="19.5">
      <c r="A76" s="328"/>
      <c r="B76" s="297" t="s">
        <v>198</v>
      </c>
      <c r="C76" s="338">
        <v>84</v>
      </c>
      <c r="D76" s="299" t="s">
        <v>4</v>
      </c>
      <c r="E76" s="300"/>
      <c r="F76" s="301"/>
      <c r="G76" s="302"/>
      <c r="H76" s="303"/>
      <c r="I76" s="301"/>
      <c r="J76" s="304"/>
      <c r="K76" s="336"/>
    </row>
    <row r="77" spans="1:14" s="337" customFormat="1" ht="19.5">
      <c r="A77" s="328"/>
      <c r="B77" s="297" t="s">
        <v>118</v>
      </c>
      <c r="C77" s="298">
        <v>2</v>
      </c>
      <c r="D77" s="299" t="s">
        <v>4</v>
      </c>
      <c r="E77" s="300"/>
      <c r="F77" s="301"/>
      <c r="G77" s="302"/>
      <c r="H77" s="303"/>
      <c r="I77" s="301"/>
      <c r="J77" s="304"/>
      <c r="K77" s="336"/>
    </row>
    <row r="78" spans="1:14" s="337" customFormat="1" ht="19.5">
      <c r="A78" s="328"/>
      <c r="B78" s="297" t="s">
        <v>173</v>
      </c>
      <c r="C78" s="298">
        <v>2</v>
      </c>
      <c r="D78" s="299" t="s">
        <v>4</v>
      </c>
      <c r="E78" s="300"/>
      <c r="F78" s="301"/>
      <c r="G78" s="300"/>
      <c r="H78" s="303"/>
      <c r="I78" s="301"/>
      <c r="J78" s="304"/>
      <c r="K78" s="336"/>
    </row>
    <row r="79" spans="1:14" s="312" customFormat="1" ht="19.5">
      <c r="A79" s="339"/>
      <c r="B79" s="327" t="s">
        <v>168</v>
      </c>
      <c r="C79" s="280">
        <v>620</v>
      </c>
      <c r="D79" s="324" t="s">
        <v>2</v>
      </c>
      <c r="E79" s="295"/>
      <c r="F79" s="282"/>
      <c r="G79" s="283"/>
      <c r="H79" s="303"/>
      <c r="I79" s="301"/>
      <c r="J79" s="325"/>
      <c r="K79" s="340"/>
      <c r="L79" s="341"/>
      <c r="M79" s="341"/>
      <c r="N79" s="341"/>
    </row>
    <row r="80" spans="1:14" ht="21.75">
      <c r="A80" s="339"/>
      <c r="B80" s="327" t="s">
        <v>120</v>
      </c>
      <c r="C80" s="280">
        <v>4</v>
      </c>
      <c r="D80" s="324" t="s">
        <v>4</v>
      </c>
      <c r="E80" s="295"/>
      <c r="F80" s="282"/>
      <c r="G80" s="283"/>
      <c r="H80" s="303"/>
      <c r="I80" s="301"/>
      <c r="J80" s="325"/>
      <c r="K80" s="342"/>
      <c r="L80" s="343"/>
      <c r="M80" s="343"/>
      <c r="N80" s="343"/>
    </row>
    <row r="81" spans="1:14" ht="21.75">
      <c r="A81" s="339"/>
      <c r="B81" s="344" t="s">
        <v>121</v>
      </c>
      <c r="C81" s="280">
        <v>2</v>
      </c>
      <c r="D81" s="324" t="s">
        <v>4</v>
      </c>
      <c r="E81" s="295"/>
      <c r="F81" s="282"/>
      <c r="G81" s="283"/>
      <c r="H81" s="284"/>
      <c r="I81" s="282"/>
      <c r="J81" s="325"/>
      <c r="K81" s="343"/>
      <c r="L81" s="343"/>
      <c r="M81" s="343"/>
      <c r="N81" s="343"/>
    </row>
    <row r="82" spans="1:14" ht="21.75">
      <c r="A82" s="326"/>
      <c r="B82" s="206" t="s">
        <v>122</v>
      </c>
      <c r="C82" s="280">
        <v>2</v>
      </c>
      <c r="D82" s="324" t="s">
        <v>4</v>
      </c>
      <c r="E82" s="295"/>
      <c r="F82" s="282"/>
      <c r="G82" s="283"/>
      <c r="H82" s="284"/>
      <c r="I82" s="282"/>
      <c r="J82" s="325"/>
      <c r="K82" s="343"/>
      <c r="L82" s="343"/>
      <c r="M82" s="343"/>
      <c r="N82" s="343"/>
    </row>
    <row r="83" spans="1:14" ht="21.75">
      <c r="A83" s="326"/>
      <c r="B83" s="345" t="s">
        <v>200</v>
      </c>
      <c r="C83" s="280">
        <v>2</v>
      </c>
      <c r="D83" s="324" t="s">
        <v>4</v>
      </c>
      <c r="E83" s="295"/>
      <c r="F83" s="282"/>
      <c r="G83" s="283"/>
      <c r="H83" s="284"/>
      <c r="I83" s="282"/>
      <c r="J83" s="325"/>
      <c r="K83" s="343"/>
      <c r="L83" s="343"/>
      <c r="M83" s="343"/>
      <c r="N83" s="343"/>
    </row>
    <row r="84" spans="1:14" ht="21.75">
      <c r="A84" s="326"/>
      <c r="B84" s="345" t="s">
        <v>201</v>
      </c>
      <c r="C84" s="280">
        <v>70</v>
      </c>
      <c r="D84" s="324" t="s">
        <v>89</v>
      </c>
      <c r="E84" s="295"/>
      <c r="F84" s="282"/>
      <c r="G84" s="283"/>
      <c r="H84" s="284"/>
      <c r="I84" s="282"/>
      <c r="J84" s="325"/>
      <c r="K84" s="343"/>
      <c r="L84" s="343"/>
      <c r="M84" s="343"/>
      <c r="N84" s="343"/>
    </row>
    <row r="85" spans="1:14" ht="20.45" customHeight="1">
      <c r="A85" s="326"/>
      <c r="B85" s="327" t="s">
        <v>204</v>
      </c>
      <c r="C85" s="280">
        <v>10</v>
      </c>
      <c r="D85" s="324" t="s">
        <v>205</v>
      </c>
      <c r="E85" s="295"/>
      <c r="F85" s="282"/>
      <c r="G85" s="283"/>
      <c r="H85" s="284"/>
      <c r="I85" s="282"/>
      <c r="J85" s="325"/>
      <c r="K85" s="343"/>
      <c r="L85" s="346"/>
      <c r="M85" s="343"/>
      <c r="N85" s="343"/>
    </row>
    <row r="86" spans="1:14" ht="21.75">
      <c r="A86" s="326"/>
      <c r="B86" s="327" t="s">
        <v>124</v>
      </c>
      <c r="C86" s="280">
        <v>6</v>
      </c>
      <c r="D86" s="324" t="s">
        <v>4</v>
      </c>
      <c r="E86" s="295"/>
      <c r="F86" s="282"/>
      <c r="G86" s="283"/>
      <c r="H86" s="284"/>
      <c r="I86" s="282"/>
      <c r="J86" s="325"/>
      <c r="K86" s="343"/>
      <c r="L86" s="343"/>
      <c r="M86" s="343"/>
      <c r="N86" s="343"/>
    </row>
    <row r="87" spans="1:14" ht="20.45" customHeight="1">
      <c r="A87" s="326"/>
      <c r="B87" s="327" t="s">
        <v>206</v>
      </c>
      <c r="C87" s="280">
        <v>1</v>
      </c>
      <c r="D87" s="324" t="s">
        <v>42</v>
      </c>
      <c r="E87" s="295"/>
      <c r="F87" s="282"/>
      <c r="G87" s="283"/>
      <c r="H87" s="284"/>
      <c r="I87" s="282"/>
      <c r="J87" s="325"/>
      <c r="K87" s="343"/>
      <c r="L87" s="343"/>
      <c r="M87" s="343"/>
      <c r="N87" s="343"/>
    </row>
    <row r="88" spans="1:14" ht="15.75" customHeight="1">
      <c r="A88" s="326"/>
      <c r="B88" s="327"/>
      <c r="C88" s="280"/>
      <c r="D88" s="324"/>
      <c r="E88" s="295"/>
      <c r="F88" s="282"/>
      <c r="G88" s="283"/>
      <c r="H88" s="284"/>
      <c r="I88" s="282"/>
      <c r="J88" s="325"/>
      <c r="K88" s="343"/>
      <c r="L88" s="343"/>
      <c r="M88" s="343"/>
      <c r="N88" s="343"/>
    </row>
    <row r="89" spans="1:14" ht="21.75">
      <c r="A89" s="347"/>
      <c r="B89" s="218" t="s">
        <v>137</v>
      </c>
      <c r="C89" s="348"/>
      <c r="D89" s="349"/>
      <c r="E89" s="350"/>
      <c r="F89" s="351"/>
      <c r="G89" s="352"/>
      <c r="H89" s="353"/>
      <c r="I89" s="351"/>
      <c r="J89" s="354"/>
      <c r="K89" s="343"/>
      <c r="L89" s="343"/>
      <c r="M89" s="343"/>
      <c r="N89" s="343"/>
    </row>
    <row r="90" spans="1:14" ht="21.75">
      <c r="A90" s="322">
        <v>1.6</v>
      </c>
      <c r="B90" s="323" t="s">
        <v>125</v>
      </c>
      <c r="C90" s="280"/>
      <c r="D90" s="324"/>
      <c r="E90" s="295"/>
      <c r="F90" s="282"/>
      <c r="G90" s="283"/>
      <c r="H90" s="284"/>
      <c r="I90" s="282"/>
      <c r="J90" s="325"/>
      <c r="K90" s="343"/>
      <c r="L90" s="343"/>
      <c r="M90" s="343"/>
      <c r="N90" s="343"/>
    </row>
    <row r="91" spans="1:14" s="310" customFormat="1" ht="21.75">
      <c r="A91" s="326"/>
      <c r="B91" s="327" t="s">
        <v>153</v>
      </c>
      <c r="C91" s="280">
        <v>7</v>
      </c>
      <c r="D91" s="324" t="s">
        <v>4</v>
      </c>
      <c r="E91" s="295"/>
      <c r="F91" s="282"/>
      <c r="G91" s="283"/>
      <c r="H91" s="284"/>
      <c r="I91" s="282"/>
      <c r="J91" s="325"/>
      <c r="K91" s="343"/>
      <c r="L91" s="343"/>
      <c r="M91" s="343"/>
      <c r="N91" s="343"/>
    </row>
    <row r="92" spans="1:14" s="310" customFormat="1" ht="21.75">
      <c r="A92" s="326"/>
      <c r="B92" s="327" t="s">
        <v>154</v>
      </c>
      <c r="C92" s="280">
        <v>5</v>
      </c>
      <c r="D92" s="324" t="s">
        <v>4</v>
      </c>
      <c r="E92" s="295"/>
      <c r="F92" s="282"/>
      <c r="G92" s="283"/>
      <c r="H92" s="284"/>
      <c r="I92" s="282"/>
      <c r="J92" s="325"/>
      <c r="K92" s="343"/>
      <c r="L92" s="343"/>
      <c r="M92" s="343"/>
      <c r="N92" s="343"/>
    </row>
    <row r="93" spans="1:14" s="310" customFormat="1" ht="21.75">
      <c r="A93" s="326"/>
      <c r="B93" s="327" t="s">
        <v>126</v>
      </c>
      <c r="C93" s="280">
        <v>170</v>
      </c>
      <c r="D93" s="324" t="s">
        <v>6</v>
      </c>
      <c r="E93" s="295"/>
      <c r="F93" s="282"/>
      <c r="G93" s="283"/>
      <c r="H93" s="284"/>
      <c r="I93" s="282"/>
      <c r="J93" s="325"/>
      <c r="K93" s="343"/>
      <c r="L93" s="343"/>
      <c r="M93" s="343"/>
      <c r="N93" s="343"/>
    </row>
    <row r="94" spans="1:14" s="310" customFormat="1" ht="21.75">
      <c r="A94" s="326"/>
      <c r="B94" s="327" t="s">
        <v>163</v>
      </c>
      <c r="C94" s="280">
        <v>1</v>
      </c>
      <c r="D94" s="324" t="s">
        <v>4</v>
      </c>
      <c r="E94" s="295"/>
      <c r="F94" s="282"/>
      <c r="G94" s="283"/>
      <c r="H94" s="284"/>
      <c r="I94" s="282"/>
      <c r="J94" s="325"/>
      <c r="K94" s="343"/>
      <c r="L94" s="343"/>
      <c r="M94" s="343"/>
      <c r="N94" s="343"/>
    </row>
    <row r="95" spans="1:14" s="310" customFormat="1" ht="21.75">
      <c r="A95" s="326"/>
      <c r="B95" s="327" t="s">
        <v>165</v>
      </c>
      <c r="C95" s="280">
        <v>6</v>
      </c>
      <c r="D95" s="324" t="s">
        <v>4</v>
      </c>
      <c r="E95" s="295"/>
      <c r="F95" s="282"/>
      <c r="G95" s="283"/>
      <c r="H95" s="284"/>
      <c r="I95" s="282"/>
      <c r="J95" s="325"/>
      <c r="K95" s="343"/>
      <c r="L95" s="343"/>
      <c r="M95" s="343"/>
      <c r="N95" s="343"/>
    </row>
    <row r="96" spans="1:14" s="310" customFormat="1" ht="21.75">
      <c r="A96" s="326"/>
      <c r="B96" s="327" t="s">
        <v>166</v>
      </c>
      <c r="C96" s="280">
        <v>3</v>
      </c>
      <c r="D96" s="324" t="s">
        <v>4</v>
      </c>
      <c r="E96" s="295"/>
      <c r="F96" s="282"/>
      <c r="G96" s="283"/>
      <c r="H96" s="284"/>
      <c r="I96" s="282"/>
      <c r="J96" s="325"/>
      <c r="K96" s="343"/>
      <c r="L96" s="343"/>
      <c r="M96" s="343"/>
      <c r="N96" s="343"/>
    </row>
    <row r="97" spans="1:14" s="310" customFormat="1" ht="19.5">
      <c r="A97" s="326"/>
      <c r="B97" s="327" t="s">
        <v>167</v>
      </c>
      <c r="C97" s="280">
        <v>1</v>
      </c>
      <c r="D97" s="324" t="s">
        <v>4</v>
      </c>
      <c r="E97" s="295"/>
      <c r="F97" s="282"/>
      <c r="G97" s="283"/>
      <c r="H97" s="284"/>
      <c r="I97" s="282"/>
      <c r="J97" s="325"/>
    </row>
    <row r="98" spans="1:14" s="310" customFormat="1" ht="19.5">
      <c r="A98" s="326"/>
      <c r="B98" s="327" t="s">
        <v>132</v>
      </c>
      <c r="C98" s="280">
        <v>1</v>
      </c>
      <c r="D98" s="324" t="s">
        <v>4</v>
      </c>
      <c r="E98" s="295"/>
      <c r="F98" s="282"/>
      <c r="G98" s="283"/>
      <c r="H98" s="284"/>
      <c r="I98" s="282"/>
      <c r="J98" s="325"/>
    </row>
    <row r="99" spans="1:14" s="310" customFormat="1" ht="19.5">
      <c r="A99" s="326"/>
      <c r="B99" s="327" t="s">
        <v>215</v>
      </c>
      <c r="C99" s="280">
        <v>1</v>
      </c>
      <c r="D99" s="324" t="s">
        <v>38</v>
      </c>
      <c r="E99" s="295"/>
      <c r="F99" s="282"/>
      <c r="G99" s="283"/>
      <c r="H99" s="284"/>
      <c r="I99" s="282"/>
      <c r="J99" s="325"/>
    </row>
    <row r="100" spans="1:14" s="310" customFormat="1" ht="19.5">
      <c r="A100" s="326"/>
      <c r="B100" s="327" t="s">
        <v>162</v>
      </c>
      <c r="C100" s="280">
        <v>1</v>
      </c>
      <c r="D100" s="324" t="s">
        <v>4</v>
      </c>
      <c r="E100" s="295"/>
      <c r="F100" s="282"/>
      <c r="G100" s="283"/>
      <c r="H100" s="284"/>
      <c r="I100" s="282"/>
      <c r="J100" s="325"/>
    </row>
    <row r="101" spans="1:14" s="310" customFormat="1" ht="19.5">
      <c r="A101" s="326"/>
      <c r="B101" s="327" t="s">
        <v>164</v>
      </c>
      <c r="C101" s="280">
        <v>1</v>
      </c>
      <c r="D101" s="324" t="s">
        <v>4</v>
      </c>
      <c r="E101" s="295"/>
      <c r="F101" s="282"/>
      <c r="G101" s="283"/>
      <c r="H101" s="284"/>
      <c r="I101" s="282"/>
      <c r="J101" s="325"/>
      <c r="M101" s="355"/>
    </row>
    <row r="102" spans="1:14" s="310" customFormat="1" ht="19.5">
      <c r="A102" s="326"/>
      <c r="B102" s="327" t="s">
        <v>127</v>
      </c>
      <c r="C102" s="280">
        <v>2</v>
      </c>
      <c r="D102" s="324" t="s">
        <v>4</v>
      </c>
      <c r="E102" s="295"/>
      <c r="F102" s="282"/>
      <c r="G102" s="283"/>
      <c r="H102" s="284"/>
      <c r="I102" s="282"/>
      <c r="J102" s="325"/>
    </row>
    <row r="103" spans="1:14" s="310" customFormat="1" ht="19.5">
      <c r="A103" s="326"/>
      <c r="B103" s="327" t="s">
        <v>128</v>
      </c>
      <c r="C103" s="280">
        <v>2</v>
      </c>
      <c r="D103" s="324" t="s">
        <v>39</v>
      </c>
      <c r="E103" s="295"/>
      <c r="F103" s="282"/>
      <c r="G103" s="283"/>
      <c r="H103" s="284"/>
      <c r="I103" s="282"/>
      <c r="J103" s="325"/>
    </row>
    <row r="104" spans="1:14" s="310" customFormat="1" ht="19.5">
      <c r="A104" s="326"/>
      <c r="B104" s="327" t="s">
        <v>129</v>
      </c>
      <c r="C104" s="280">
        <v>4</v>
      </c>
      <c r="D104" s="324" t="s">
        <v>4</v>
      </c>
      <c r="E104" s="295"/>
      <c r="F104" s="282"/>
      <c r="G104" s="283"/>
      <c r="H104" s="284"/>
      <c r="I104" s="282"/>
      <c r="J104" s="325"/>
    </row>
    <row r="105" spans="1:14" ht="20.45" customHeight="1">
      <c r="A105" s="326"/>
      <c r="B105" s="327" t="s">
        <v>206</v>
      </c>
      <c r="C105" s="280">
        <v>1</v>
      </c>
      <c r="D105" s="324" t="s">
        <v>42</v>
      </c>
      <c r="E105" s="295"/>
      <c r="F105" s="282"/>
      <c r="G105" s="283"/>
      <c r="H105" s="284"/>
      <c r="I105" s="282"/>
      <c r="J105" s="325"/>
      <c r="K105" s="343"/>
      <c r="L105" s="343"/>
      <c r="M105" s="343"/>
      <c r="N105" s="343"/>
    </row>
    <row r="106" spans="1:14" ht="19.5">
      <c r="A106" s="356"/>
      <c r="B106" s="239" t="s">
        <v>139</v>
      </c>
      <c r="C106" s="357"/>
      <c r="D106" s="358"/>
      <c r="E106" s="359"/>
      <c r="F106" s="360"/>
      <c r="G106" s="361"/>
      <c r="H106" s="362"/>
      <c r="I106" s="360"/>
      <c r="J106" s="363"/>
    </row>
    <row r="107" spans="1:14" ht="19.5">
      <c r="A107" s="364"/>
      <c r="B107" s="365" t="s">
        <v>36</v>
      </c>
      <c r="C107" s="366"/>
      <c r="D107" s="367"/>
      <c r="E107" s="368"/>
      <c r="F107" s="369"/>
      <c r="G107" s="366"/>
      <c r="H107" s="388"/>
      <c r="I107" s="370"/>
      <c r="J107" s="364"/>
      <c r="L107" s="371"/>
    </row>
    <row r="108" spans="1:14">
      <c r="A108" s="372"/>
      <c r="B108" s="372"/>
      <c r="C108" s="373"/>
      <c r="D108" s="372"/>
      <c r="E108" s="373"/>
      <c r="F108" s="372"/>
      <c r="G108" s="373"/>
      <c r="H108" s="372"/>
      <c r="I108" s="372"/>
      <c r="J108" s="372"/>
    </row>
    <row r="109" spans="1:14" ht="21.75">
      <c r="A109" s="343"/>
      <c r="B109" s="343" t="s">
        <v>45</v>
      </c>
      <c r="C109" s="343"/>
      <c r="D109" s="343"/>
      <c r="E109" s="343"/>
      <c r="F109" s="343"/>
      <c r="G109" s="343"/>
      <c r="H109" s="343"/>
      <c r="I109" s="343"/>
      <c r="J109" s="343"/>
    </row>
    <row r="110" spans="1:14" ht="21.75">
      <c r="A110" s="343"/>
      <c r="B110" s="343" t="s">
        <v>46</v>
      </c>
      <c r="C110" s="343"/>
      <c r="D110" s="343"/>
      <c r="E110" s="343"/>
      <c r="F110" s="343"/>
      <c r="G110" s="343"/>
      <c r="H110" s="343"/>
      <c r="I110" s="343"/>
      <c r="J110" s="343"/>
    </row>
    <row r="111" spans="1:14" ht="21.75">
      <c r="A111" s="343"/>
      <c r="B111" s="343" t="s">
        <v>47</v>
      </c>
      <c r="C111" s="343"/>
      <c r="D111" s="343"/>
      <c r="E111" s="343"/>
      <c r="F111" s="343"/>
      <c r="G111" s="343"/>
      <c r="H111" s="343"/>
      <c r="I111" s="343"/>
      <c r="J111" s="343"/>
    </row>
    <row r="112" spans="1:14" ht="21.75">
      <c r="A112" s="343"/>
      <c r="B112" s="343" t="s">
        <v>48</v>
      </c>
      <c r="C112" s="343"/>
      <c r="D112" s="343"/>
      <c r="E112" s="343"/>
      <c r="F112" s="343"/>
      <c r="G112" s="343"/>
      <c r="H112" s="343"/>
      <c r="I112" s="343"/>
      <c r="J112" s="343"/>
    </row>
    <row r="113" spans="1:10" ht="21.75">
      <c r="A113" s="343"/>
      <c r="B113" s="343" t="s">
        <v>57</v>
      </c>
      <c r="C113" s="343"/>
      <c r="D113" s="343"/>
      <c r="E113" s="343"/>
      <c r="F113" s="343"/>
      <c r="G113" s="343"/>
      <c r="H113" s="343"/>
      <c r="I113" s="343"/>
      <c r="J113" s="343"/>
    </row>
    <row r="114" spans="1:10" ht="21.75">
      <c r="A114" s="343"/>
      <c r="B114" s="343" t="s">
        <v>58</v>
      </c>
      <c r="C114" s="343"/>
      <c r="D114" s="343"/>
      <c r="E114" s="343"/>
      <c r="F114" s="343"/>
      <c r="G114" s="343"/>
      <c r="H114" s="343"/>
      <c r="I114" s="343"/>
      <c r="J114" s="343"/>
    </row>
    <row r="115" spans="1:10" ht="21.75">
      <c r="A115" s="343"/>
      <c r="B115" s="343" t="s">
        <v>49</v>
      </c>
      <c r="C115" s="343"/>
      <c r="D115" s="343"/>
      <c r="E115" s="343"/>
      <c r="F115" s="343"/>
      <c r="G115" s="343"/>
      <c r="H115" s="343"/>
      <c r="I115" s="343"/>
      <c r="J115" s="343"/>
    </row>
    <row r="116" spans="1:10" ht="21.75">
      <c r="A116" s="343"/>
      <c r="B116" s="343" t="s">
        <v>50</v>
      </c>
      <c r="C116" s="343"/>
      <c r="D116" s="343"/>
      <c r="E116" s="343"/>
      <c r="F116" s="343"/>
      <c r="G116" s="343"/>
      <c r="H116" s="343"/>
      <c r="I116" s="343"/>
      <c r="J116" s="343"/>
    </row>
    <row r="117" spans="1:10" ht="21.75">
      <c r="A117" s="343"/>
      <c r="B117" s="343" t="s">
        <v>51</v>
      </c>
      <c r="C117" s="343"/>
      <c r="D117" s="343"/>
      <c r="E117" s="343"/>
      <c r="F117" s="343"/>
      <c r="G117" s="343"/>
      <c r="H117" s="343"/>
      <c r="I117" s="343"/>
      <c r="J117" s="343"/>
    </row>
    <row r="118" spans="1:10" ht="21.75">
      <c r="A118" s="343"/>
      <c r="B118" s="343" t="s">
        <v>52</v>
      </c>
      <c r="C118" s="343"/>
      <c r="D118" s="343"/>
      <c r="E118" s="343"/>
      <c r="F118" s="343"/>
      <c r="G118" s="343"/>
      <c r="H118" s="343"/>
      <c r="I118" s="343"/>
      <c r="J118" s="343"/>
    </row>
    <row r="119" spans="1:10" ht="21.75">
      <c r="A119" s="343"/>
      <c r="B119" s="343" t="s">
        <v>53</v>
      </c>
      <c r="C119" s="343"/>
      <c r="D119" s="343"/>
      <c r="E119" s="343"/>
      <c r="F119" s="343"/>
      <c r="G119" s="343"/>
      <c r="H119" s="343"/>
      <c r="I119" s="343"/>
      <c r="J119" s="343"/>
    </row>
    <row r="120" spans="1:10" ht="21.75">
      <c r="A120" s="343"/>
      <c r="B120" s="343" t="s">
        <v>54</v>
      </c>
      <c r="C120" s="343"/>
      <c r="D120" s="343"/>
      <c r="E120" s="343"/>
      <c r="F120" s="343"/>
      <c r="G120" s="343"/>
      <c r="H120" s="343"/>
      <c r="I120" s="343"/>
      <c r="J120" s="343"/>
    </row>
    <row r="121" spans="1:10" ht="21.75">
      <c r="A121" s="343"/>
      <c r="B121" s="343" t="s">
        <v>55</v>
      </c>
      <c r="C121" s="343"/>
      <c r="D121" s="343"/>
      <c r="E121" s="343"/>
      <c r="F121" s="343"/>
      <c r="G121" s="343"/>
      <c r="H121" s="343"/>
      <c r="I121" s="343"/>
      <c r="J121" s="343"/>
    </row>
    <row r="122" spans="1:10" ht="21.75">
      <c r="A122" s="343"/>
      <c r="B122" s="343" t="s">
        <v>56</v>
      </c>
      <c r="C122" s="343"/>
      <c r="D122" s="343"/>
      <c r="E122" s="343"/>
      <c r="F122" s="343"/>
      <c r="G122" s="343"/>
      <c r="H122" s="343"/>
      <c r="I122" s="343"/>
      <c r="J122" s="343"/>
    </row>
    <row r="123" spans="1:10" ht="21.75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</row>
    <row r="124" spans="1:10" ht="21.75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</row>
    <row r="125" spans="1:10" ht="21.75">
      <c r="A125" s="246" t="s">
        <v>59</v>
      </c>
      <c r="B125" s="246"/>
      <c r="C125" s="246"/>
      <c r="D125" s="246"/>
      <c r="E125" s="246"/>
      <c r="F125" s="246"/>
      <c r="G125" s="246"/>
      <c r="H125" s="246"/>
      <c r="I125" s="246"/>
      <c r="J125" s="246" t="s">
        <v>60</v>
      </c>
    </row>
    <row r="126" spans="1:10" ht="21.75">
      <c r="A126" s="246" t="s">
        <v>66</v>
      </c>
      <c r="B126" s="246"/>
      <c r="C126" s="246"/>
      <c r="D126" s="246"/>
      <c r="E126" s="246"/>
      <c r="F126" s="246"/>
      <c r="G126" s="246"/>
      <c r="H126" s="246"/>
      <c r="I126" s="246"/>
      <c r="J126" s="246"/>
    </row>
    <row r="127" spans="1:10" ht="21.75">
      <c r="A127" s="247" t="s">
        <v>67</v>
      </c>
      <c r="B127" s="247"/>
      <c r="C127" s="247"/>
      <c r="D127" s="247"/>
      <c r="E127" s="92"/>
      <c r="F127" s="92"/>
      <c r="G127" s="93"/>
      <c r="H127" s="93"/>
      <c r="I127" s="92"/>
      <c r="J127" s="92"/>
    </row>
    <row r="128" spans="1:10" ht="21.75">
      <c r="A128" s="248" t="s">
        <v>61</v>
      </c>
      <c r="B128" s="248"/>
      <c r="C128" s="248"/>
      <c r="D128" s="248"/>
      <c r="E128" s="248"/>
      <c r="F128" s="94"/>
      <c r="G128" s="93"/>
      <c r="H128" s="93" t="s">
        <v>62</v>
      </c>
      <c r="I128" s="374"/>
      <c r="J128" s="375"/>
    </row>
    <row r="129" spans="1:10" ht="21.75">
      <c r="A129" s="249" t="s">
        <v>63</v>
      </c>
      <c r="B129" s="249"/>
      <c r="C129" s="249"/>
      <c r="D129" s="249"/>
      <c r="E129" s="249"/>
      <c r="F129" s="249"/>
      <c r="G129" s="249"/>
      <c r="H129" s="395"/>
      <c r="I129" s="395"/>
      <c r="J129" s="395"/>
    </row>
    <row r="130" spans="1:10" ht="21.75">
      <c r="A130" s="249"/>
      <c r="B130" s="249"/>
      <c r="C130" s="249"/>
      <c r="D130" s="249"/>
      <c r="E130" s="249"/>
      <c r="F130" s="249"/>
      <c r="G130" s="249"/>
      <c r="H130" s="245"/>
      <c r="I130" s="245"/>
      <c r="J130" s="245"/>
    </row>
    <row r="131" spans="1:10" ht="21.75">
      <c r="A131" s="404" t="s">
        <v>7</v>
      </c>
      <c r="B131" s="405" t="s">
        <v>8</v>
      </c>
      <c r="C131" s="406" t="s">
        <v>9</v>
      </c>
      <c r="D131" s="407" t="s">
        <v>10</v>
      </c>
      <c r="E131" s="408" t="s">
        <v>11</v>
      </c>
      <c r="F131" s="407"/>
      <c r="G131" s="408" t="s">
        <v>12</v>
      </c>
      <c r="H131" s="407"/>
      <c r="I131" s="400" t="s">
        <v>64</v>
      </c>
      <c r="J131" s="402" t="s">
        <v>14</v>
      </c>
    </row>
    <row r="132" spans="1:10" ht="21.75">
      <c r="A132" s="404"/>
      <c r="B132" s="405"/>
      <c r="C132" s="406"/>
      <c r="D132" s="407"/>
      <c r="E132" s="243" t="s">
        <v>15</v>
      </c>
      <c r="F132" s="244" t="s">
        <v>16</v>
      </c>
      <c r="G132" s="243" t="s">
        <v>15</v>
      </c>
      <c r="H132" s="244" t="s">
        <v>16</v>
      </c>
      <c r="I132" s="401"/>
      <c r="J132" s="403"/>
    </row>
    <row r="133" spans="1:10" ht="21.75">
      <c r="A133" s="101"/>
      <c r="B133" s="102"/>
      <c r="C133" s="103"/>
      <c r="D133" s="104"/>
      <c r="E133" s="103"/>
      <c r="F133" s="105"/>
      <c r="G133" s="106"/>
      <c r="H133" s="106"/>
      <c r="I133" s="107"/>
      <c r="J133" s="107"/>
    </row>
    <row r="134" spans="1:10" ht="21.75">
      <c r="A134" s="108"/>
      <c r="B134" s="109" t="s">
        <v>65</v>
      </c>
      <c r="C134" s="110"/>
      <c r="D134" s="111"/>
      <c r="E134" s="112"/>
      <c r="F134" s="112"/>
      <c r="G134" s="112"/>
      <c r="H134" s="112"/>
      <c r="I134" s="113"/>
      <c r="J134" s="114"/>
    </row>
    <row r="135" spans="1:10" ht="21.75">
      <c r="A135" s="117">
        <v>1</v>
      </c>
      <c r="B135" s="376" t="str">
        <f>B10</f>
        <v>งานเตรียมพื้นที่และปรับพื้นที่</v>
      </c>
      <c r="C135" s="377">
        <v>1</v>
      </c>
      <c r="D135" s="378" t="s">
        <v>42</v>
      </c>
      <c r="E135" s="112"/>
      <c r="F135" s="242">
        <f>F12</f>
        <v>0</v>
      </c>
      <c r="G135" s="242">
        <f>G12</f>
        <v>0</v>
      </c>
      <c r="H135" s="242">
        <f>H12</f>
        <v>0</v>
      </c>
      <c r="I135" s="242">
        <f>I12</f>
        <v>0</v>
      </c>
      <c r="J135" s="114"/>
    </row>
    <row r="136" spans="1:10" ht="21.75">
      <c r="A136" s="117">
        <v>2</v>
      </c>
      <c r="B136" s="379" t="str">
        <f>B46</f>
        <v>รวมงานโครงสร้าง</v>
      </c>
      <c r="C136" s="377">
        <v>1</v>
      </c>
      <c r="D136" s="378" t="s">
        <v>42</v>
      </c>
      <c r="E136" s="112"/>
      <c r="F136" s="380">
        <f>F46</f>
        <v>0</v>
      </c>
      <c r="G136" s="380">
        <f>G46</f>
        <v>0</v>
      </c>
      <c r="H136" s="380">
        <f>H46</f>
        <v>0</v>
      </c>
      <c r="I136" s="380">
        <f>I46</f>
        <v>0</v>
      </c>
      <c r="J136" s="114"/>
    </row>
    <row r="137" spans="1:10" ht="21.75">
      <c r="A137" s="117">
        <v>3</v>
      </c>
      <c r="B137" s="379" t="str">
        <f>B56</f>
        <v>รวมงานสถาปัตย์</v>
      </c>
      <c r="C137" s="377">
        <v>1</v>
      </c>
      <c r="D137" s="378" t="s">
        <v>42</v>
      </c>
      <c r="E137" s="112"/>
      <c r="F137" s="380">
        <f>F56</f>
        <v>0</v>
      </c>
      <c r="G137" s="380">
        <f>G56</f>
        <v>0</v>
      </c>
      <c r="H137" s="380">
        <f>H56</f>
        <v>0</v>
      </c>
      <c r="I137" s="380">
        <f>I56</f>
        <v>0</v>
      </c>
      <c r="J137" s="114"/>
    </row>
    <row r="138" spans="1:10" ht="21.75">
      <c r="A138" s="117">
        <v>4</v>
      </c>
      <c r="B138" s="379" t="str">
        <f>B57</f>
        <v>งานระบบสุขาภิบาล</v>
      </c>
      <c r="C138" s="377">
        <v>1</v>
      </c>
      <c r="D138" s="378" t="s">
        <v>42</v>
      </c>
      <c r="E138" s="112"/>
      <c r="F138" s="242">
        <f>F70</f>
        <v>0</v>
      </c>
      <c r="G138" s="242"/>
      <c r="H138" s="242">
        <f>H70</f>
        <v>0</v>
      </c>
      <c r="I138" s="242">
        <f t="shared" ref="I138:I140" si="0">F138+H138</f>
        <v>0</v>
      </c>
      <c r="J138" s="114"/>
    </row>
    <row r="139" spans="1:10" ht="21.75">
      <c r="A139" s="117">
        <v>5</v>
      </c>
      <c r="B139" s="379" t="str">
        <f>B71</f>
        <v>งานระบบไฟฟ้า</v>
      </c>
      <c r="C139" s="377">
        <v>1</v>
      </c>
      <c r="D139" s="378" t="s">
        <v>42</v>
      </c>
      <c r="E139" s="381"/>
      <c r="F139" s="242">
        <f>F89</f>
        <v>0</v>
      </c>
      <c r="G139" s="242"/>
      <c r="H139" s="242">
        <f>H89</f>
        <v>0</v>
      </c>
      <c r="I139" s="242">
        <f t="shared" si="0"/>
        <v>0</v>
      </c>
      <c r="J139" s="114"/>
    </row>
    <row r="140" spans="1:10" ht="21.75">
      <c r="A140" s="117">
        <v>6</v>
      </c>
      <c r="B140" s="379" t="str">
        <f>B90</f>
        <v>งานระบบโรงเรือนปลูกพืช</v>
      </c>
      <c r="C140" s="377">
        <v>1</v>
      </c>
      <c r="D140" s="378" t="s">
        <v>42</v>
      </c>
      <c r="E140" s="381"/>
      <c r="F140" s="382">
        <f>F106</f>
        <v>0</v>
      </c>
      <c r="G140" s="383"/>
      <c r="H140" s="382">
        <f>H106</f>
        <v>0</v>
      </c>
      <c r="I140" s="242">
        <f t="shared" si="0"/>
        <v>0</v>
      </c>
      <c r="J140" s="114"/>
    </row>
    <row r="141" spans="1:10" ht="21.75">
      <c r="A141" s="117"/>
      <c r="B141" s="384"/>
      <c r="C141" s="378"/>
      <c r="D141" s="378"/>
      <c r="E141" s="123"/>
      <c r="F141" s="242"/>
      <c r="G141" s="383"/>
      <c r="H141" s="242"/>
      <c r="I141" s="382"/>
      <c r="J141" s="114"/>
    </row>
    <row r="142" spans="1:10" ht="21.75">
      <c r="A142" s="117"/>
      <c r="B142" s="385"/>
      <c r="C142" s="125"/>
      <c r="D142" s="386"/>
      <c r="E142" s="123"/>
      <c r="F142" s="127"/>
      <c r="G142" s="383"/>
      <c r="H142" s="127"/>
      <c r="I142" s="127"/>
      <c r="J142" s="114"/>
    </row>
    <row r="143" spans="1:10" ht="21.75">
      <c r="A143" s="117"/>
      <c r="B143" s="385"/>
      <c r="C143" s="125"/>
      <c r="D143" s="386"/>
      <c r="E143" s="123"/>
      <c r="F143" s="127"/>
      <c r="G143" s="383"/>
      <c r="H143" s="127"/>
      <c r="I143" s="127"/>
      <c r="J143" s="114"/>
    </row>
    <row r="144" spans="1:10" ht="21.75">
      <c r="A144" s="129"/>
      <c r="B144" s="130" t="s">
        <v>140</v>
      </c>
      <c r="C144" s="131"/>
      <c r="D144" s="132"/>
      <c r="E144" s="132"/>
      <c r="F144" s="133">
        <f>F135+F136+F137+F138+F139+F140</f>
        <v>0</v>
      </c>
      <c r="G144" s="132"/>
      <c r="H144" s="133">
        <f>H135+H136+H137+H138+H139+H140</f>
        <v>0</v>
      </c>
      <c r="I144" s="135">
        <f>I135+I136+I137+I138+I139+I140</f>
        <v>0</v>
      </c>
      <c r="J144" s="134"/>
    </row>
  </sheetData>
  <mergeCells count="17">
    <mergeCell ref="I131:I132"/>
    <mergeCell ref="J131:J132"/>
    <mergeCell ref="A131:A132"/>
    <mergeCell ref="B131:B132"/>
    <mergeCell ref="C131:C132"/>
    <mergeCell ref="D131:D132"/>
    <mergeCell ref="E131:F131"/>
    <mergeCell ref="G131:H131"/>
    <mergeCell ref="C8:C9"/>
    <mergeCell ref="D8:D9"/>
    <mergeCell ref="E8:F8"/>
    <mergeCell ref="A1:J1"/>
    <mergeCell ref="H129:J129"/>
    <mergeCell ref="G8:H8"/>
    <mergeCell ref="J8:J9"/>
    <mergeCell ref="A8:A9"/>
    <mergeCell ref="B8:B9"/>
  </mergeCells>
  <printOptions horizontalCentered="1"/>
  <pageMargins left="0.23622047244094491" right="0.23622047244094491" top="0.74803149606299213" bottom="0.47244094488188981" header="0.31496062992125984" footer="0.31496062992125984"/>
  <pageSetup paperSize="9" scale="80" orientation="landscape" useFirstPageNumber="1" r:id="rId1"/>
  <headerFooter>
    <oddHeader>&amp;R
&amp;"TH SarabunPSK,Regular"&amp;14แบบ ปร.4 แผ่นที่ &amp;P /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16"/>
  <sheetViews>
    <sheetView topLeftCell="A14" zoomScaleNormal="100" zoomScaleSheetLayoutView="55" workbookViewId="0">
      <selection activeCell="C69" sqref="C69"/>
    </sheetView>
  </sheetViews>
  <sheetFormatPr defaultColWidth="9" defaultRowHeight="15"/>
  <cols>
    <col min="1" max="1" width="6.42578125" style="67" customWidth="1"/>
    <col min="2" max="2" width="69.7109375" style="67" customWidth="1"/>
    <col min="3" max="3" width="9.7109375" style="78" customWidth="1"/>
    <col min="4" max="4" width="7.42578125" style="67" customWidth="1"/>
    <col min="5" max="5" width="10.7109375" style="78" customWidth="1"/>
    <col min="6" max="6" width="13.7109375" style="67" customWidth="1"/>
    <col min="7" max="7" width="9.42578125" style="78" customWidth="1"/>
    <col min="8" max="8" width="14.28515625" style="67" customWidth="1"/>
    <col min="9" max="9" width="16.7109375" style="67" customWidth="1"/>
    <col min="10" max="10" width="9.42578125" style="67" bestFit="1" customWidth="1"/>
    <col min="11" max="11" width="9" style="67"/>
    <col min="12" max="12" width="14.7109375" style="67" bestFit="1" customWidth="1"/>
    <col min="13" max="13" width="15.28515625" style="67" bestFit="1" customWidth="1"/>
    <col min="14" max="16384" width="9" style="67"/>
  </cols>
  <sheetData>
    <row r="1" spans="1:11" ht="21.75">
      <c r="A1" s="409" t="s">
        <v>85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1" ht="21.75">
      <c r="A2" s="82" t="s">
        <v>141</v>
      </c>
      <c r="B2" s="89"/>
      <c r="C2" s="79"/>
      <c r="D2" s="68"/>
      <c r="E2" s="74"/>
      <c r="F2" s="6"/>
      <c r="G2" s="74"/>
      <c r="H2" s="86"/>
      <c r="I2" s="86"/>
      <c r="J2" s="86"/>
    </row>
    <row r="3" spans="1:11" ht="21.75">
      <c r="A3" s="82" t="s">
        <v>70</v>
      </c>
      <c r="B3" s="68"/>
      <c r="C3" s="68"/>
      <c r="D3" s="68"/>
      <c r="E3" s="74"/>
      <c r="F3" s="6"/>
      <c r="G3" s="74"/>
      <c r="H3" s="86"/>
      <c r="I3" s="86"/>
      <c r="J3" s="86"/>
    </row>
    <row r="4" spans="1:11" ht="21.75">
      <c r="A4" s="82" t="s">
        <v>72</v>
      </c>
      <c r="B4" s="68"/>
      <c r="C4" s="68"/>
      <c r="D4" s="68"/>
      <c r="E4" s="75"/>
      <c r="F4" s="87"/>
      <c r="G4" s="75"/>
      <c r="H4" s="86"/>
      <c r="I4" s="86"/>
      <c r="J4" s="86"/>
    </row>
    <row r="5" spans="1:11" ht="21.75">
      <c r="A5" s="152" t="s">
        <v>84</v>
      </c>
      <c r="B5" s="145"/>
      <c r="C5" s="145"/>
      <c r="D5" s="145"/>
      <c r="E5" s="75"/>
      <c r="F5" s="145"/>
      <c r="G5" s="75"/>
      <c r="H5" s="144"/>
      <c r="I5" s="144"/>
      <c r="J5" s="144"/>
    </row>
    <row r="6" spans="1:11" ht="21.75">
      <c r="A6" s="152" t="s">
        <v>142</v>
      </c>
      <c r="B6" s="69"/>
      <c r="C6" s="80"/>
      <c r="D6" s="69"/>
      <c r="E6" s="76"/>
      <c r="F6" s="87"/>
      <c r="G6" s="76"/>
      <c r="H6" s="7"/>
      <c r="I6" s="7"/>
      <c r="J6" s="85"/>
    </row>
    <row r="7" spans="1:11" ht="20.25" thickBot="1">
      <c r="A7" s="8"/>
      <c r="B7" s="9"/>
      <c r="C7" s="77"/>
      <c r="D7" s="10"/>
      <c r="E7" s="77"/>
      <c r="F7" s="7"/>
      <c r="G7" s="77"/>
      <c r="H7" s="7"/>
      <c r="I7" s="7"/>
      <c r="J7" s="70" t="s">
        <v>18</v>
      </c>
    </row>
    <row r="8" spans="1:11" ht="19.5" thickTop="1">
      <c r="A8" s="398" t="s">
        <v>7</v>
      </c>
      <c r="B8" s="398" t="s">
        <v>8</v>
      </c>
      <c r="C8" s="389" t="s">
        <v>9</v>
      </c>
      <c r="D8" s="391" t="s">
        <v>10</v>
      </c>
      <c r="E8" s="393" t="s">
        <v>11</v>
      </c>
      <c r="F8" s="393"/>
      <c r="G8" s="393" t="s">
        <v>12</v>
      </c>
      <c r="H8" s="393"/>
      <c r="I8" s="90" t="s">
        <v>13</v>
      </c>
      <c r="J8" s="396" t="s">
        <v>14</v>
      </c>
    </row>
    <row r="9" spans="1:11" ht="19.5" thickBot="1">
      <c r="A9" s="399"/>
      <c r="B9" s="399"/>
      <c r="C9" s="390"/>
      <c r="D9" s="392"/>
      <c r="E9" s="137" t="s">
        <v>15</v>
      </c>
      <c r="F9" s="180" t="s">
        <v>16</v>
      </c>
      <c r="G9" s="183" t="s">
        <v>15</v>
      </c>
      <c r="H9" s="138" t="s">
        <v>16</v>
      </c>
      <c r="I9" s="139" t="s">
        <v>17</v>
      </c>
      <c r="J9" s="397"/>
    </row>
    <row r="10" spans="1:11" ht="20.25" thickTop="1">
      <c r="A10" s="174">
        <v>1.1000000000000001</v>
      </c>
      <c r="B10" s="165" t="s">
        <v>87</v>
      </c>
      <c r="C10" s="191"/>
      <c r="D10" s="176"/>
      <c r="E10" s="181"/>
      <c r="F10" s="168"/>
      <c r="G10" s="184"/>
      <c r="H10" s="188"/>
      <c r="I10" s="168"/>
      <c r="J10" s="175"/>
      <c r="K10" s="71"/>
    </row>
    <row r="11" spans="1:11" ht="19.5">
      <c r="A11" s="164"/>
      <c r="B11" s="166" t="s">
        <v>88</v>
      </c>
      <c r="C11" s="178">
        <v>250</v>
      </c>
      <c r="D11" s="177" t="s">
        <v>0</v>
      </c>
      <c r="E11" s="179">
        <v>350</v>
      </c>
      <c r="F11" s="169">
        <f>E11*C11</f>
        <v>87500</v>
      </c>
      <c r="G11" s="185">
        <v>99</v>
      </c>
      <c r="H11" s="189">
        <f>G11*C11</f>
        <v>24750</v>
      </c>
      <c r="I11" s="169">
        <f>F11+H11</f>
        <v>112250</v>
      </c>
      <c r="J11" s="172"/>
      <c r="K11" s="71"/>
    </row>
    <row r="12" spans="1:11" s="217" customFormat="1" ht="19.5">
      <c r="A12" s="207"/>
      <c r="B12" s="208" t="s">
        <v>136</v>
      </c>
      <c r="C12" s="209"/>
      <c r="D12" s="210"/>
      <c r="E12" s="211"/>
      <c r="F12" s="212">
        <f>F11</f>
        <v>87500</v>
      </c>
      <c r="G12" s="213"/>
      <c r="H12" s="214">
        <f>H11</f>
        <v>24750</v>
      </c>
      <c r="I12" s="212">
        <f>F12+H12</f>
        <v>112250</v>
      </c>
      <c r="J12" s="215"/>
      <c r="K12" s="216"/>
    </row>
    <row r="13" spans="1:11" ht="19.5">
      <c r="A13" s="202">
        <v>1.2</v>
      </c>
      <c r="B13" s="167" t="s">
        <v>21</v>
      </c>
      <c r="C13" s="178"/>
      <c r="D13" s="177"/>
      <c r="E13" s="182"/>
      <c r="F13" s="169"/>
      <c r="G13" s="185"/>
      <c r="H13" s="189"/>
      <c r="I13" s="169"/>
      <c r="J13" s="172"/>
      <c r="K13" s="71"/>
    </row>
    <row r="14" spans="1:11" ht="19.5">
      <c r="A14" s="164"/>
      <c r="B14" s="166" t="s">
        <v>86</v>
      </c>
      <c r="C14" s="178">
        <v>50</v>
      </c>
      <c r="D14" s="177" t="s">
        <v>0</v>
      </c>
      <c r="E14" s="182">
        <v>1834.58</v>
      </c>
      <c r="F14" s="169">
        <f t="shared" ref="F14:F29" si="0">E14*C14</f>
        <v>91729</v>
      </c>
      <c r="G14" s="185">
        <v>485</v>
      </c>
      <c r="H14" s="189">
        <f t="shared" ref="H14:H23" si="1">G14*C14</f>
        <v>24250</v>
      </c>
      <c r="I14" s="169">
        <f t="shared" ref="I14:I28" si="2">F14+H14</f>
        <v>115979</v>
      </c>
      <c r="J14" s="172"/>
      <c r="K14" s="71"/>
    </row>
    <row r="15" spans="1:11" ht="19.5">
      <c r="A15" s="164"/>
      <c r="B15" s="166" t="s">
        <v>158</v>
      </c>
      <c r="C15" s="178">
        <v>39</v>
      </c>
      <c r="D15" s="177" t="s">
        <v>6</v>
      </c>
      <c r="E15" s="182">
        <v>400</v>
      </c>
      <c r="F15" s="169">
        <f t="shared" si="0"/>
        <v>15600</v>
      </c>
      <c r="G15" s="185">
        <v>150</v>
      </c>
      <c r="H15" s="189">
        <f t="shared" si="1"/>
        <v>5850</v>
      </c>
      <c r="I15" s="169">
        <f t="shared" si="2"/>
        <v>21450</v>
      </c>
      <c r="J15" s="172"/>
      <c r="K15" s="71"/>
    </row>
    <row r="16" spans="1:11" ht="19.5">
      <c r="A16" s="164"/>
      <c r="B16" s="166" t="s">
        <v>159</v>
      </c>
      <c r="C16" s="178">
        <v>36</v>
      </c>
      <c r="D16" s="177" t="s">
        <v>89</v>
      </c>
      <c r="E16" s="182">
        <v>1250</v>
      </c>
      <c r="F16" s="169">
        <f t="shared" si="0"/>
        <v>45000</v>
      </c>
      <c r="G16" s="185">
        <v>421</v>
      </c>
      <c r="H16" s="189">
        <f t="shared" si="1"/>
        <v>15156</v>
      </c>
      <c r="I16" s="169">
        <f t="shared" si="2"/>
        <v>60156</v>
      </c>
      <c r="J16" s="172"/>
      <c r="K16" s="71"/>
    </row>
    <row r="17" spans="1:11" ht="19.5">
      <c r="A17" s="164"/>
      <c r="B17" s="166" t="s">
        <v>160</v>
      </c>
      <c r="C17" s="178">
        <v>33</v>
      </c>
      <c r="D17" s="177" t="s">
        <v>89</v>
      </c>
      <c r="E17" s="182">
        <v>833</v>
      </c>
      <c r="F17" s="169">
        <f t="shared" si="0"/>
        <v>27489</v>
      </c>
      <c r="G17" s="185">
        <v>230</v>
      </c>
      <c r="H17" s="189">
        <f t="shared" si="1"/>
        <v>7590</v>
      </c>
      <c r="I17" s="169">
        <f t="shared" si="2"/>
        <v>35079</v>
      </c>
      <c r="J17" s="172"/>
      <c r="K17" s="71"/>
    </row>
    <row r="18" spans="1:11" ht="19.5">
      <c r="A18" s="164"/>
      <c r="B18" s="166" t="s">
        <v>161</v>
      </c>
      <c r="C18" s="178">
        <v>114</v>
      </c>
      <c r="D18" s="177" t="s">
        <v>89</v>
      </c>
      <c r="E18" s="182">
        <v>571</v>
      </c>
      <c r="F18" s="169">
        <f t="shared" si="0"/>
        <v>65094</v>
      </c>
      <c r="G18" s="185">
        <v>146</v>
      </c>
      <c r="H18" s="189">
        <f t="shared" si="1"/>
        <v>16644</v>
      </c>
      <c r="I18" s="169">
        <f t="shared" si="2"/>
        <v>81738</v>
      </c>
      <c r="J18" s="172"/>
      <c r="K18" s="71"/>
    </row>
    <row r="19" spans="1:11" ht="19.5">
      <c r="A19" s="164"/>
      <c r="B19" s="166" t="s">
        <v>147</v>
      </c>
      <c r="C19" s="178">
        <v>188</v>
      </c>
      <c r="D19" s="177" t="s">
        <v>89</v>
      </c>
      <c r="E19" s="182">
        <v>379</v>
      </c>
      <c r="F19" s="169">
        <f t="shared" si="0"/>
        <v>71252</v>
      </c>
      <c r="G19" s="185">
        <v>134</v>
      </c>
      <c r="H19" s="189">
        <f t="shared" si="1"/>
        <v>25192</v>
      </c>
      <c r="I19" s="169">
        <f t="shared" si="2"/>
        <v>96444</v>
      </c>
      <c r="J19" s="172"/>
      <c r="K19" s="71"/>
    </row>
    <row r="20" spans="1:11" ht="19.5">
      <c r="A20" s="164"/>
      <c r="B20" s="166" t="s">
        <v>148</v>
      </c>
      <c r="C20" s="178">
        <v>216</v>
      </c>
      <c r="D20" s="177" t="s">
        <v>89</v>
      </c>
      <c r="E20" s="182">
        <v>252</v>
      </c>
      <c r="F20" s="169">
        <f t="shared" si="0"/>
        <v>54432</v>
      </c>
      <c r="G20" s="185">
        <v>108</v>
      </c>
      <c r="H20" s="189">
        <f t="shared" si="1"/>
        <v>23328</v>
      </c>
      <c r="I20" s="169">
        <f t="shared" si="2"/>
        <v>77760</v>
      </c>
      <c r="J20" s="172"/>
      <c r="K20" s="71"/>
    </row>
    <row r="21" spans="1:11" ht="19.5">
      <c r="A21" s="164"/>
      <c r="B21" s="166" t="s">
        <v>149</v>
      </c>
      <c r="C21" s="178">
        <v>54</v>
      </c>
      <c r="D21" s="177" t="s">
        <v>90</v>
      </c>
      <c r="E21" s="182">
        <v>40</v>
      </c>
      <c r="F21" s="169">
        <f t="shared" si="0"/>
        <v>2160</v>
      </c>
      <c r="G21" s="185">
        <v>12</v>
      </c>
      <c r="H21" s="189">
        <f t="shared" si="1"/>
        <v>648</v>
      </c>
      <c r="I21" s="169">
        <f t="shared" si="2"/>
        <v>2808</v>
      </c>
      <c r="J21" s="172"/>
      <c r="K21" s="71"/>
    </row>
    <row r="22" spans="1:11" ht="19.5">
      <c r="A22" s="164"/>
      <c r="B22" s="203" t="s">
        <v>91</v>
      </c>
      <c r="C22" s="178">
        <v>52</v>
      </c>
      <c r="D22" s="177" t="s">
        <v>90</v>
      </c>
      <c r="E22" s="182">
        <v>462</v>
      </c>
      <c r="F22" s="169">
        <f t="shared" si="0"/>
        <v>24024</v>
      </c>
      <c r="G22" s="185">
        <v>52.5</v>
      </c>
      <c r="H22" s="189">
        <f t="shared" si="1"/>
        <v>2730</v>
      </c>
      <c r="I22" s="169">
        <f t="shared" si="2"/>
        <v>26754</v>
      </c>
      <c r="J22" s="172"/>
      <c r="K22" s="71"/>
    </row>
    <row r="23" spans="1:11" ht="19.5">
      <c r="A23" s="164"/>
      <c r="B23" s="166" t="s">
        <v>92</v>
      </c>
      <c r="C23" s="178">
        <v>35</v>
      </c>
      <c r="D23" s="177" t="s">
        <v>0</v>
      </c>
      <c r="E23" s="182">
        <v>550</v>
      </c>
      <c r="F23" s="169">
        <f t="shared" si="0"/>
        <v>19250</v>
      </c>
      <c r="G23" s="186">
        <v>99</v>
      </c>
      <c r="H23" s="189">
        <f t="shared" si="1"/>
        <v>3465</v>
      </c>
      <c r="I23" s="169">
        <f t="shared" si="2"/>
        <v>22715</v>
      </c>
      <c r="J23" s="172"/>
      <c r="K23" s="71"/>
    </row>
    <row r="24" spans="1:11" ht="19.5">
      <c r="A24" s="164"/>
      <c r="B24" s="166" t="s">
        <v>151</v>
      </c>
      <c r="C24" s="178">
        <v>40</v>
      </c>
      <c r="D24" s="177" t="s">
        <v>89</v>
      </c>
      <c r="E24" s="182">
        <v>3500</v>
      </c>
      <c r="F24" s="169">
        <f t="shared" si="0"/>
        <v>140000</v>
      </c>
      <c r="G24" s="186">
        <v>1050</v>
      </c>
      <c r="H24" s="189">
        <f>G24*C24</f>
        <v>42000</v>
      </c>
      <c r="I24" s="169">
        <f t="shared" si="2"/>
        <v>182000</v>
      </c>
      <c r="J24" s="172"/>
      <c r="K24" s="71"/>
    </row>
    <row r="25" spans="1:11" ht="19.5">
      <c r="A25" s="164"/>
      <c r="B25" s="166" t="s">
        <v>152</v>
      </c>
      <c r="C25" s="178">
        <v>2</v>
      </c>
      <c r="D25" s="177" t="s">
        <v>117</v>
      </c>
      <c r="E25" s="182">
        <v>1500</v>
      </c>
      <c r="F25" s="169">
        <f t="shared" si="0"/>
        <v>3000</v>
      </c>
      <c r="G25" s="186">
        <v>450</v>
      </c>
      <c r="H25" s="189">
        <f>G25*C25</f>
        <v>900</v>
      </c>
      <c r="I25" s="169">
        <f t="shared" si="2"/>
        <v>3900</v>
      </c>
      <c r="J25" s="172"/>
      <c r="K25" s="71"/>
    </row>
    <row r="26" spans="1:11" ht="19.5">
      <c r="A26" s="164"/>
      <c r="B26" s="166" t="s">
        <v>156</v>
      </c>
      <c r="C26" s="178">
        <v>35</v>
      </c>
      <c r="D26" s="177" t="s">
        <v>6</v>
      </c>
      <c r="E26" s="182">
        <v>250</v>
      </c>
      <c r="F26" s="169">
        <f t="shared" si="0"/>
        <v>8750</v>
      </c>
      <c r="G26" s="186">
        <v>25</v>
      </c>
      <c r="H26" s="189">
        <f>G26*C26</f>
        <v>875</v>
      </c>
      <c r="I26" s="169">
        <f t="shared" si="2"/>
        <v>9625</v>
      </c>
      <c r="J26" s="172"/>
      <c r="K26" s="71"/>
    </row>
    <row r="27" spans="1:11" ht="19.5">
      <c r="A27" s="164"/>
      <c r="B27" s="166" t="s">
        <v>157</v>
      </c>
      <c r="C27" s="178">
        <v>18</v>
      </c>
      <c r="D27" s="177" t="s">
        <v>44</v>
      </c>
      <c r="E27" s="182">
        <v>825</v>
      </c>
      <c r="F27" s="169">
        <f t="shared" si="0"/>
        <v>14850</v>
      </c>
      <c r="G27" s="186">
        <v>247.5</v>
      </c>
      <c r="H27" s="189">
        <f>G27*C27</f>
        <v>4455</v>
      </c>
      <c r="I27" s="169">
        <f t="shared" si="2"/>
        <v>19305</v>
      </c>
      <c r="J27" s="172"/>
      <c r="K27" s="71"/>
    </row>
    <row r="28" spans="1:11" ht="19.5">
      <c r="A28" s="164"/>
      <c r="B28" s="166" t="s">
        <v>150</v>
      </c>
      <c r="C28" s="178">
        <v>56</v>
      </c>
      <c r="D28" s="177" t="s">
        <v>44</v>
      </c>
      <c r="E28" s="182">
        <v>40</v>
      </c>
      <c r="F28" s="169">
        <f t="shared" si="0"/>
        <v>2240</v>
      </c>
      <c r="G28" s="186">
        <v>12</v>
      </c>
      <c r="H28" s="189">
        <f>G28*C28</f>
        <v>672</v>
      </c>
      <c r="I28" s="169">
        <f t="shared" si="2"/>
        <v>2912</v>
      </c>
      <c r="J28" s="172"/>
      <c r="K28" s="71"/>
    </row>
    <row r="29" spans="1:11" ht="19.5">
      <c r="A29" s="164"/>
      <c r="B29" s="166" t="s">
        <v>93</v>
      </c>
      <c r="C29" s="178">
        <v>75</v>
      </c>
      <c r="D29" s="177" t="s">
        <v>3</v>
      </c>
      <c r="E29" s="182">
        <v>25</v>
      </c>
      <c r="F29" s="169">
        <f t="shared" si="0"/>
        <v>1875</v>
      </c>
      <c r="G29" s="185"/>
      <c r="H29" s="189"/>
      <c r="I29" s="169"/>
      <c r="J29" s="172"/>
      <c r="K29" s="71"/>
    </row>
    <row r="30" spans="1:11" s="217" customFormat="1" ht="19.5">
      <c r="A30" s="207"/>
      <c r="B30" s="208" t="s">
        <v>37</v>
      </c>
      <c r="C30" s="209"/>
      <c r="D30" s="210"/>
      <c r="E30" s="219"/>
      <c r="F30" s="212">
        <f>SUM(F14:F29)</f>
        <v>586745</v>
      </c>
      <c r="G30" s="213"/>
      <c r="H30" s="214">
        <f>SUM(H14:H29)</f>
        <v>173755</v>
      </c>
      <c r="I30" s="212">
        <f>F30+H30</f>
        <v>760500</v>
      </c>
      <c r="J30" s="215"/>
      <c r="K30" s="216"/>
    </row>
    <row r="31" spans="1:11" ht="19.5">
      <c r="A31" s="202">
        <v>1.3</v>
      </c>
      <c r="B31" s="167" t="s">
        <v>20</v>
      </c>
      <c r="C31" s="178"/>
      <c r="D31" s="177"/>
      <c r="E31" s="182"/>
      <c r="F31" s="169"/>
      <c r="G31" s="185"/>
      <c r="H31" s="189"/>
      <c r="I31" s="169"/>
      <c r="J31" s="172"/>
      <c r="K31" s="71"/>
    </row>
    <row r="32" spans="1:11" s="136" customFormat="1" ht="19.5">
      <c r="A32" s="164"/>
      <c r="B32" s="173" t="s">
        <v>94</v>
      </c>
      <c r="C32" s="178">
        <v>1500</v>
      </c>
      <c r="D32" s="177" t="s">
        <v>2</v>
      </c>
      <c r="E32" s="182">
        <v>120</v>
      </c>
      <c r="F32" s="169">
        <f t="shared" ref="F32:F38" si="3">E32*C32</f>
        <v>180000</v>
      </c>
      <c r="G32" s="185">
        <v>65</v>
      </c>
      <c r="H32" s="189">
        <f>G32*C32</f>
        <v>97500</v>
      </c>
      <c r="I32" s="169">
        <f>F32+H32</f>
        <v>277500</v>
      </c>
      <c r="J32" s="172"/>
      <c r="K32" s="73"/>
    </row>
    <row r="33" spans="1:11" s="136" customFormat="1" ht="19.5">
      <c r="A33" s="164"/>
      <c r="B33" s="173" t="s">
        <v>95</v>
      </c>
      <c r="C33" s="178">
        <v>498</v>
      </c>
      <c r="D33" s="177" t="s">
        <v>2</v>
      </c>
      <c r="E33" s="182">
        <v>70</v>
      </c>
      <c r="F33" s="169">
        <f t="shared" si="3"/>
        <v>34860</v>
      </c>
      <c r="G33" s="185">
        <v>35</v>
      </c>
      <c r="H33" s="189">
        <f>G33*C33</f>
        <v>17430</v>
      </c>
      <c r="I33" s="169">
        <f>F33+H33</f>
        <v>52290</v>
      </c>
      <c r="J33" s="172"/>
      <c r="K33" s="73"/>
    </row>
    <row r="34" spans="1:11" ht="19.5">
      <c r="A34" s="164"/>
      <c r="B34" s="166" t="s">
        <v>96</v>
      </c>
      <c r="C34" s="178">
        <v>4</v>
      </c>
      <c r="D34" s="177" t="s">
        <v>4</v>
      </c>
      <c r="E34" s="182">
        <v>18600</v>
      </c>
      <c r="F34" s="169">
        <f t="shared" si="3"/>
        <v>74400</v>
      </c>
      <c r="G34" s="185"/>
      <c r="H34" s="189"/>
      <c r="I34" s="169"/>
      <c r="J34" s="172" t="s">
        <v>97</v>
      </c>
      <c r="K34" s="71"/>
    </row>
    <row r="35" spans="1:11" s="136" customFormat="1" ht="19.5">
      <c r="A35" s="164"/>
      <c r="B35" s="166" t="s">
        <v>98</v>
      </c>
      <c r="C35" s="178">
        <v>70</v>
      </c>
      <c r="D35" s="177" t="s">
        <v>2</v>
      </c>
      <c r="E35" s="182">
        <v>261</v>
      </c>
      <c r="F35" s="169">
        <f t="shared" si="3"/>
        <v>18270</v>
      </c>
      <c r="G35" s="185">
        <v>56</v>
      </c>
      <c r="H35" s="189">
        <f>G35*C35</f>
        <v>3920</v>
      </c>
      <c r="I35" s="169">
        <f>F35+H35</f>
        <v>22190</v>
      </c>
      <c r="J35" s="164"/>
      <c r="K35" s="73"/>
    </row>
    <row r="36" spans="1:11" s="136" customFormat="1" ht="19.5">
      <c r="A36" s="164"/>
      <c r="B36" s="166" t="s">
        <v>99</v>
      </c>
      <c r="C36" s="178">
        <v>140</v>
      </c>
      <c r="D36" s="177" t="s">
        <v>2</v>
      </c>
      <c r="E36" s="182">
        <v>120</v>
      </c>
      <c r="F36" s="169">
        <f t="shared" si="3"/>
        <v>16800</v>
      </c>
      <c r="G36" s="185">
        <v>80</v>
      </c>
      <c r="H36" s="189">
        <f>G36*C36</f>
        <v>11200</v>
      </c>
      <c r="I36" s="169">
        <f>F36+H36</f>
        <v>28000</v>
      </c>
      <c r="J36" s="164"/>
      <c r="K36" s="73"/>
    </row>
    <row r="37" spans="1:11" s="136" customFormat="1" ht="19.5">
      <c r="A37" s="164"/>
      <c r="B37" s="166" t="s">
        <v>100</v>
      </c>
      <c r="C37" s="178">
        <v>140</v>
      </c>
      <c r="D37" s="177" t="s">
        <v>2</v>
      </c>
      <c r="E37" s="182">
        <v>44</v>
      </c>
      <c r="F37" s="169">
        <f t="shared" si="3"/>
        <v>6160</v>
      </c>
      <c r="G37" s="185">
        <v>31</v>
      </c>
      <c r="H37" s="189">
        <f>G37*C37</f>
        <v>4340</v>
      </c>
      <c r="I37" s="169">
        <f>F37+H37</f>
        <v>10500</v>
      </c>
      <c r="J37" s="164"/>
      <c r="K37" s="73"/>
    </row>
    <row r="38" spans="1:11" s="136" customFormat="1" ht="19.5">
      <c r="A38" s="164"/>
      <c r="B38" s="166" t="s">
        <v>101</v>
      </c>
      <c r="C38" s="178">
        <v>140</v>
      </c>
      <c r="D38" s="177" t="s">
        <v>2</v>
      </c>
      <c r="E38" s="182">
        <v>44</v>
      </c>
      <c r="F38" s="169">
        <f t="shared" si="3"/>
        <v>6160</v>
      </c>
      <c r="G38" s="187">
        <v>31</v>
      </c>
      <c r="H38" s="189">
        <f>G38*C38</f>
        <v>4340</v>
      </c>
      <c r="I38" s="169">
        <f>F38+H38</f>
        <v>10500</v>
      </c>
      <c r="J38" s="164"/>
      <c r="K38" s="73"/>
    </row>
    <row r="39" spans="1:11" s="221" customFormat="1" ht="19.5">
      <c r="A39" s="207"/>
      <c r="B39" s="208" t="s">
        <v>19</v>
      </c>
      <c r="C39" s="209"/>
      <c r="D39" s="210"/>
      <c r="E39" s="219"/>
      <c r="F39" s="212">
        <f>SUM(F32:F38)</f>
        <v>336650</v>
      </c>
      <c r="G39" s="222"/>
      <c r="H39" s="214">
        <f>SUM(H32:H38)</f>
        <v>138730</v>
      </c>
      <c r="I39" s="212">
        <f>F39+H39</f>
        <v>475380</v>
      </c>
      <c r="J39" s="207"/>
      <c r="K39" s="220"/>
    </row>
    <row r="40" spans="1:11" s="136" customFormat="1" ht="19.5">
      <c r="A40" s="202">
        <v>1.4</v>
      </c>
      <c r="B40" s="167" t="s">
        <v>102</v>
      </c>
      <c r="C40" s="178"/>
      <c r="D40" s="177"/>
      <c r="E40" s="182"/>
      <c r="F40" s="169"/>
      <c r="G40" s="187"/>
      <c r="H40" s="189"/>
      <c r="I40" s="169"/>
      <c r="J40" s="172"/>
      <c r="K40" s="73"/>
    </row>
    <row r="41" spans="1:11" s="136" customFormat="1" ht="19.5">
      <c r="A41" s="164"/>
      <c r="B41" s="166" t="s">
        <v>103</v>
      </c>
      <c r="C41" s="178">
        <v>45</v>
      </c>
      <c r="D41" s="177" t="s">
        <v>89</v>
      </c>
      <c r="E41" s="182">
        <v>46</v>
      </c>
      <c r="F41" s="169">
        <f t="shared" ref="F41:F77" si="4">E41*C41</f>
        <v>2070</v>
      </c>
      <c r="G41" s="185"/>
      <c r="H41" s="189"/>
      <c r="I41" s="169">
        <f t="shared" ref="I41:I78" si="5">F41+H41</f>
        <v>2070</v>
      </c>
      <c r="J41" s="172"/>
      <c r="K41" s="73"/>
    </row>
    <row r="42" spans="1:11" s="136" customFormat="1" ht="19.5">
      <c r="A42" s="164"/>
      <c r="B42" s="166" t="s">
        <v>104</v>
      </c>
      <c r="C42" s="178">
        <v>45</v>
      </c>
      <c r="D42" s="177" t="s">
        <v>44</v>
      </c>
      <c r="E42" s="182">
        <v>23</v>
      </c>
      <c r="F42" s="169">
        <f t="shared" si="4"/>
        <v>1035</v>
      </c>
      <c r="G42" s="185"/>
      <c r="H42" s="189"/>
      <c r="I42" s="169">
        <f t="shared" si="5"/>
        <v>1035</v>
      </c>
      <c r="J42" s="172"/>
      <c r="K42" s="73"/>
    </row>
    <row r="43" spans="1:11" s="136" customFormat="1" ht="19.5">
      <c r="A43" s="164"/>
      <c r="B43" s="166" t="s">
        <v>105</v>
      </c>
      <c r="C43" s="178">
        <v>1</v>
      </c>
      <c r="D43" s="177" t="s">
        <v>5</v>
      </c>
      <c r="E43" s="182"/>
      <c r="F43" s="169"/>
      <c r="G43" s="185">
        <f>0.3*I41</f>
        <v>621</v>
      </c>
      <c r="H43" s="189">
        <f t="shared" ref="H43:H52" si="6">G43*C43</f>
        <v>621</v>
      </c>
      <c r="I43" s="169">
        <f t="shared" si="5"/>
        <v>621</v>
      </c>
      <c r="J43" s="172"/>
      <c r="K43" s="73"/>
    </row>
    <row r="44" spans="1:11" s="136" customFormat="1" ht="19.5">
      <c r="A44" s="164"/>
      <c r="B44" s="166" t="s">
        <v>106</v>
      </c>
      <c r="C44" s="178">
        <v>1</v>
      </c>
      <c r="D44" s="177" t="s">
        <v>5</v>
      </c>
      <c r="E44" s="182"/>
      <c r="F44" s="169"/>
      <c r="G44" s="185">
        <f>0.2*I42</f>
        <v>207</v>
      </c>
      <c r="H44" s="189">
        <f t="shared" si="6"/>
        <v>207</v>
      </c>
      <c r="I44" s="169">
        <f t="shared" si="5"/>
        <v>207</v>
      </c>
      <c r="J44" s="172"/>
      <c r="K44" s="73"/>
    </row>
    <row r="45" spans="1:11" s="136" customFormat="1" ht="19.5">
      <c r="A45" s="164"/>
      <c r="B45" s="166" t="s">
        <v>107</v>
      </c>
      <c r="C45" s="178">
        <v>4</v>
      </c>
      <c r="D45" s="177" t="s">
        <v>39</v>
      </c>
      <c r="E45" s="182">
        <v>38890</v>
      </c>
      <c r="F45" s="169">
        <f t="shared" si="4"/>
        <v>155560</v>
      </c>
      <c r="G45" s="185">
        <f>0.3*E45</f>
        <v>11667</v>
      </c>
      <c r="H45" s="189">
        <f t="shared" si="6"/>
        <v>46668</v>
      </c>
      <c r="I45" s="169">
        <f t="shared" si="5"/>
        <v>202228</v>
      </c>
      <c r="J45" s="172"/>
      <c r="K45" s="73"/>
    </row>
    <row r="46" spans="1:11" s="136" customFormat="1" ht="19.5">
      <c r="A46" s="164"/>
      <c r="B46" s="166" t="s">
        <v>111</v>
      </c>
      <c r="C46" s="178">
        <v>2</v>
      </c>
      <c r="D46" s="177" t="s">
        <v>39</v>
      </c>
      <c r="E46" s="182">
        <v>10000</v>
      </c>
      <c r="F46" s="169">
        <f t="shared" si="4"/>
        <v>20000</v>
      </c>
      <c r="G46" s="185">
        <v>3000</v>
      </c>
      <c r="H46" s="189">
        <f t="shared" si="6"/>
        <v>6000</v>
      </c>
      <c r="I46" s="169">
        <f t="shared" si="5"/>
        <v>26000</v>
      </c>
      <c r="J46" s="172"/>
      <c r="K46" s="73"/>
    </row>
    <row r="47" spans="1:11" s="136" customFormat="1" ht="19.5">
      <c r="A47" s="164"/>
      <c r="B47" s="166" t="s">
        <v>108</v>
      </c>
      <c r="C47" s="178">
        <v>2</v>
      </c>
      <c r="D47" s="177" t="s">
        <v>38</v>
      </c>
      <c r="E47" s="182">
        <v>13457</v>
      </c>
      <c r="F47" s="169">
        <f t="shared" si="4"/>
        <v>26914</v>
      </c>
      <c r="G47" s="185">
        <v>1500</v>
      </c>
      <c r="H47" s="189">
        <f t="shared" si="6"/>
        <v>3000</v>
      </c>
      <c r="I47" s="169">
        <f t="shared" si="5"/>
        <v>29914</v>
      </c>
      <c r="J47" s="172"/>
      <c r="K47" s="73"/>
    </row>
    <row r="48" spans="1:11" s="136" customFormat="1" ht="19.5">
      <c r="A48" s="164"/>
      <c r="B48" s="166" t="s">
        <v>109</v>
      </c>
      <c r="C48" s="178">
        <v>2</v>
      </c>
      <c r="D48" s="177" t="s">
        <v>38</v>
      </c>
      <c r="E48" s="182">
        <v>12000</v>
      </c>
      <c r="F48" s="169">
        <f t="shared" si="4"/>
        <v>24000</v>
      </c>
      <c r="G48" s="185">
        <v>2000</v>
      </c>
      <c r="H48" s="189">
        <f t="shared" si="6"/>
        <v>4000</v>
      </c>
      <c r="I48" s="169">
        <f t="shared" si="5"/>
        <v>28000</v>
      </c>
      <c r="J48" s="172"/>
      <c r="K48" s="73"/>
    </row>
    <row r="49" spans="1:11" s="136" customFormat="1" ht="19.5">
      <c r="A49" s="164"/>
      <c r="B49" s="166" t="s">
        <v>110</v>
      </c>
      <c r="C49" s="178">
        <v>32</v>
      </c>
      <c r="D49" s="177" t="s">
        <v>4</v>
      </c>
      <c r="E49" s="182">
        <v>2200</v>
      </c>
      <c r="F49" s="169">
        <f t="shared" si="4"/>
        <v>70400</v>
      </c>
      <c r="G49" s="185">
        <v>150</v>
      </c>
      <c r="H49" s="189">
        <f t="shared" si="6"/>
        <v>4800</v>
      </c>
      <c r="I49" s="169">
        <f t="shared" si="5"/>
        <v>75200</v>
      </c>
      <c r="J49" s="172"/>
      <c r="K49" s="73"/>
    </row>
    <row r="50" spans="1:11" s="136" customFormat="1" ht="19.5">
      <c r="A50" s="164"/>
      <c r="B50" s="166" t="s">
        <v>112</v>
      </c>
      <c r="C50" s="178">
        <v>2</v>
      </c>
      <c r="D50" s="177" t="s">
        <v>4</v>
      </c>
      <c r="E50" s="182">
        <v>8000</v>
      </c>
      <c r="F50" s="169">
        <f t="shared" si="4"/>
        <v>16000</v>
      </c>
      <c r="G50" s="185">
        <v>2000</v>
      </c>
      <c r="H50" s="189">
        <f t="shared" si="6"/>
        <v>4000</v>
      </c>
      <c r="I50" s="169">
        <f t="shared" si="5"/>
        <v>20000</v>
      </c>
      <c r="J50" s="172"/>
      <c r="K50" s="73"/>
    </row>
    <row r="51" spans="1:11" s="136" customFormat="1" ht="19.5">
      <c r="A51" s="164"/>
      <c r="B51" s="166" t="s">
        <v>113</v>
      </c>
      <c r="C51" s="178">
        <v>2</v>
      </c>
      <c r="D51" s="177" t="s">
        <v>4</v>
      </c>
      <c r="E51" s="182">
        <v>40000</v>
      </c>
      <c r="F51" s="169">
        <f t="shared" si="4"/>
        <v>80000</v>
      </c>
      <c r="G51" s="185">
        <v>5000</v>
      </c>
      <c r="H51" s="189">
        <f t="shared" si="6"/>
        <v>10000</v>
      </c>
      <c r="I51" s="169">
        <f t="shared" si="5"/>
        <v>90000</v>
      </c>
      <c r="J51" s="172"/>
      <c r="K51" s="73"/>
    </row>
    <row r="52" spans="1:11" s="136" customFormat="1" ht="19.5">
      <c r="A52" s="164"/>
      <c r="B52" s="166" t="s">
        <v>155</v>
      </c>
      <c r="C52" s="178">
        <v>2</v>
      </c>
      <c r="D52" s="177" t="s">
        <v>4</v>
      </c>
      <c r="E52" s="182">
        <v>4000</v>
      </c>
      <c r="F52" s="169">
        <f t="shared" si="4"/>
        <v>8000</v>
      </c>
      <c r="G52" s="185">
        <v>1200</v>
      </c>
      <c r="H52" s="189">
        <f t="shared" si="6"/>
        <v>2400</v>
      </c>
      <c r="I52" s="169">
        <f t="shared" si="5"/>
        <v>10400</v>
      </c>
      <c r="J52" s="172"/>
      <c r="K52" s="73"/>
    </row>
    <row r="53" spans="1:11" s="221" customFormat="1" ht="19.5">
      <c r="A53" s="207"/>
      <c r="B53" s="208" t="s">
        <v>138</v>
      </c>
      <c r="C53" s="209"/>
      <c r="D53" s="210"/>
      <c r="E53" s="219"/>
      <c r="F53" s="212">
        <f>SUM(F41:F52)</f>
        <v>403979</v>
      </c>
      <c r="G53" s="213"/>
      <c r="H53" s="214">
        <f>SUM(H41:H52)</f>
        <v>81696</v>
      </c>
      <c r="I53" s="212">
        <f t="shared" si="5"/>
        <v>485675</v>
      </c>
      <c r="J53" s="215"/>
      <c r="K53" s="220"/>
    </row>
    <row r="54" spans="1:11" s="136" customFormat="1" ht="19.5">
      <c r="A54" s="202">
        <v>1.5</v>
      </c>
      <c r="B54" s="167" t="s">
        <v>114</v>
      </c>
      <c r="C54" s="178"/>
      <c r="D54" s="177"/>
      <c r="E54" s="182"/>
      <c r="F54" s="169"/>
      <c r="G54" s="185"/>
      <c r="H54" s="189"/>
      <c r="I54" s="169"/>
      <c r="J54" s="172"/>
      <c r="K54" s="73"/>
    </row>
    <row r="55" spans="1:11" s="136" customFormat="1" ht="19.5">
      <c r="A55" s="164"/>
      <c r="B55" s="166" t="s">
        <v>115</v>
      </c>
      <c r="C55" s="178">
        <v>12</v>
      </c>
      <c r="D55" s="177" t="s">
        <v>1</v>
      </c>
      <c r="E55" s="182">
        <v>1486</v>
      </c>
      <c r="F55" s="169">
        <f t="shared" si="4"/>
        <v>17832</v>
      </c>
      <c r="G55" s="185">
        <v>500</v>
      </c>
      <c r="H55" s="189">
        <f t="shared" ref="H55:H64" si="7">G55*C55</f>
        <v>6000</v>
      </c>
      <c r="I55" s="169">
        <f t="shared" si="5"/>
        <v>23832</v>
      </c>
      <c r="J55" s="172"/>
      <c r="K55" s="73"/>
    </row>
    <row r="56" spans="1:11" s="136" customFormat="1" ht="19.5">
      <c r="A56" s="164"/>
      <c r="B56" s="166" t="s">
        <v>116</v>
      </c>
      <c r="C56" s="178">
        <v>2</v>
      </c>
      <c r="D56" s="177" t="s">
        <v>117</v>
      </c>
      <c r="E56" s="182">
        <v>22400</v>
      </c>
      <c r="F56" s="169">
        <f t="shared" si="4"/>
        <v>44800</v>
      </c>
      <c r="G56" s="185">
        <v>3500</v>
      </c>
      <c r="H56" s="189">
        <f t="shared" si="7"/>
        <v>7000</v>
      </c>
      <c r="I56" s="169">
        <f t="shared" si="5"/>
        <v>51800</v>
      </c>
      <c r="J56" s="172"/>
      <c r="K56" s="73"/>
    </row>
    <row r="57" spans="1:11" s="136" customFormat="1" ht="19.5">
      <c r="A57" s="164"/>
      <c r="B57" s="166" t="s">
        <v>118</v>
      </c>
      <c r="C57" s="178">
        <v>2</v>
      </c>
      <c r="D57" s="177" t="s">
        <v>4</v>
      </c>
      <c r="E57" s="182">
        <v>4545</v>
      </c>
      <c r="F57" s="169">
        <f t="shared" si="4"/>
        <v>9090</v>
      </c>
      <c r="G57" s="185">
        <v>2000</v>
      </c>
      <c r="H57" s="189">
        <f t="shared" si="7"/>
        <v>4000</v>
      </c>
      <c r="I57" s="169">
        <f t="shared" si="5"/>
        <v>13090</v>
      </c>
      <c r="J57" s="172"/>
      <c r="K57" s="73"/>
    </row>
    <row r="58" spans="1:11" s="136" customFormat="1" ht="19.5">
      <c r="A58" s="164"/>
      <c r="B58" s="166" t="s">
        <v>130</v>
      </c>
      <c r="C58" s="178">
        <v>130</v>
      </c>
      <c r="D58" s="177" t="s">
        <v>4</v>
      </c>
      <c r="E58" s="182">
        <v>250</v>
      </c>
      <c r="F58" s="169">
        <f t="shared" si="4"/>
        <v>32500</v>
      </c>
      <c r="G58" s="185">
        <v>100</v>
      </c>
      <c r="H58" s="189">
        <f t="shared" si="7"/>
        <v>13000</v>
      </c>
      <c r="I58" s="169">
        <f t="shared" si="5"/>
        <v>45500</v>
      </c>
      <c r="J58" s="172"/>
      <c r="K58" s="73"/>
    </row>
    <row r="59" spans="1:11" s="136" customFormat="1" ht="19.5">
      <c r="A59" s="164"/>
      <c r="B59" s="166" t="s">
        <v>119</v>
      </c>
      <c r="C59" s="178">
        <v>620</v>
      </c>
      <c r="D59" s="177" t="s">
        <v>2</v>
      </c>
      <c r="E59" s="182">
        <v>400</v>
      </c>
      <c r="F59" s="169">
        <f t="shared" si="4"/>
        <v>248000</v>
      </c>
      <c r="G59" s="185">
        <v>150</v>
      </c>
      <c r="H59" s="189">
        <f t="shared" si="7"/>
        <v>93000</v>
      </c>
      <c r="I59" s="169">
        <f t="shared" si="5"/>
        <v>341000</v>
      </c>
      <c r="J59" s="172"/>
      <c r="K59" s="73"/>
    </row>
    <row r="60" spans="1:11" s="136" customFormat="1" ht="19.5">
      <c r="A60" s="164"/>
      <c r="B60" s="166" t="s">
        <v>120</v>
      </c>
      <c r="C60" s="178">
        <v>4</v>
      </c>
      <c r="D60" s="177" t="s">
        <v>4</v>
      </c>
      <c r="E60" s="182">
        <v>23000</v>
      </c>
      <c r="F60" s="169">
        <f t="shared" si="4"/>
        <v>92000</v>
      </c>
      <c r="G60" s="185">
        <v>5000</v>
      </c>
      <c r="H60" s="189">
        <f t="shared" si="7"/>
        <v>20000</v>
      </c>
      <c r="I60" s="169">
        <f t="shared" si="5"/>
        <v>112000</v>
      </c>
      <c r="J60" s="172"/>
      <c r="K60" s="73"/>
    </row>
    <row r="61" spans="1:11" s="136" customFormat="1" ht="19.5">
      <c r="A61" s="164"/>
      <c r="B61" s="204" t="s">
        <v>121</v>
      </c>
      <c r="C61" s="178">
        <v>2</v>
      </c>
      <c r="D61" s="177" t="s">
        <v>4</v>
      </c>
      <c r="E61" s="182">
        <v>55000</v>
      </c>
      <c r="F61" s="169">
        <f t="shared" si="4"/>
        <v>110000</v>
      </c>
      <c r="G61" s="185">
        <v>10000</v>
      </c>
      <c r="H61" s="189">
        <f t="shared" si="7"/>
        <v>20000</v>
      </c>
      <c r="I61" s="169">
        <f t="shared" si="5"/>
        <v>130000</v>
      </c>
      <c r="J61" s="172"/>
      <c r="K61" s="73"/>
    </row>
    <row r="62" spans="1:11" s="136" customFormat="1" ht="19.5">
      <c r="A62" s="164"/>
      <c r="B62" s="206" t="s">
        <v>122</v>
      </c>
      <c r="C62" s="178">
        <v>2</v>
      </c>
      <c r="D62" s="177" t="s">
        <v>4</v>
      </c>
      <c r="E62" s="182">
        <v>13500</v>
      </c>
      <c r="F62" s="169">
        <f t="shared" si="4"/>
        <v>27000</v>
      </c>
      <c r="G62" s="185">
        <v>1000</v>
      </c>
      <c r="H62" s="189">
        <f t="shared" si="7"/>
        <v>2000</v>
      </c>
      <c r="I62" s="169">
        <f t="shared" si="5"/>
        <v>29000</v>
      </c>
      <c r="J62" s="172"/>
      <c r="K62" s="73"/>
    </row>
    <row r="63" spans="1:11" s="136" customFormat="1" ht="19.5">
      <c r="A63" s="164"/>
      <c r="B63" s="205" t="s">
        <v>123</v>
      </c>
      <c r="C63" s="178">
        <v>2</v>
      </c>
      <c r="D63" s="177" t="s">
        <v>4</v>
      </c>
      <c r="E63" s="182">
        <v>90000</v>
      </c>
      <c r="F63" s="169">
        <f t="shared" si="4"/>
        <v>180000</v>
      </c>
      <c r="G63" s="185">
        <v>30000</v>
      </c>
      <c r="H63" s="189">
        <f t="shared" si="7"/>
        <v>60000</v>
      </c>
      <c r="I63" s="169">
        <f t="shared" si="5"/>
        <v>240000</v>
      </c>
      <c r="J63" s="172"/>
      <c r="K63" s="73"/>
    </row>
    <row r="64" spans="1:11" s="136" customFormat="1" ht="19.5">
      <c r="A64" s="164"/>
      <c r="B64" s="166" t="s">
        <v>124</v>
      </c>
      <c r="C64" s="178">
        <v>6</v>
      </c>
      <c r="D64" s="177" t="s">
        <v>4</v>
      </c>
      <c r="E64" s="182">
        <v>12000</v>
      </c>
      <c r="F64" s="169">
        <f t="shared" si="4"/>
        <v>72000</v>
      </c>
      <c r="G64" s="185">
        <v>2400</v>
      </c>
      <c r="H64" s="189">
        <f t="shared" si="7"/>
        <v>14400</v>
      </c>
      <c r="I64" s="169">
        <f t="shared" si="5"/>
        <v>86400</v>
      </c>
      <c r="J64" s="172"/>
      <c r="K64" s="73"/>
    </row>
    <row r="65" spans="1:14" s="136" customFormat="1" ht="19.5">
      <c r="A65" s="223"/>
      <c r="B65" s="218" t="s">
        <v>137</v>
      </c>
      <c r="C65" s="224"/>
      <c r="D65" s="225"/>
      <c r="E65" s="226"/>
      <c r="F65" s="170">
        <f>SUM(F55:F64)</f>
        <v>833222</v>
      </c>
      <c r="G65" s="227"/>
      <c r="H65" s="190">
        <f>SUM(H55:H64)</f>
        <v>239400</v>
      </c>
      <c r="I65" s="170">
        <f t="shared" si="5"/>
        <v>1072622</v>
      </c>
      <c r="J65" s="228"/>
      <c r="K65" s="73"/>
    </row>
    <row r="66" spans="1:14" s="136" customFormat="1" ht="19.5">
      <c r="A66" s="202">
        <v>1.5</v>
      </c>
      <c r="B66" s="167" t="s">
        <v>125</v>
      </c>
      <c r="C66" s="178"/>
      <c r="D66" s="177"/>
      <c r="E66" s="182"/>
      <c r="F66" s="169"/>
      <c r="G66" s="185"/>
      <c r="H66" s="189"/>
      <c r="I66" s="169"/>
      <c r="J66" s="172"/>
      <c r="K66" s="73"/>
    </row>
    <row r="67" spans="1:14" s="136" customFormat="1" ht="19.5">
      <c r="A67" s="164"/>
      <c r="B67" s="166" t="s">
        <v>153</v>
      </c>
      <c r="C67" s="178">
        <v>89.6</v>
      </c>
      <c r="D67" s="177" t="s">
        <v>2</v>
      </c>
      <c r="E67" s="182">
        <v>1500</v>
      </c>
      <c r="F67" s="169">
        <f t="shared" si="4"/>
        <v>134400</v>
      </c>
      <c r="G67" s="185">
        <v>500</v>
      </c>
      <c r="H67" s="189">
        <f>G67*C67</f>
        <v>44800</v>
      </c>
      <c r="I67" s="169">
        <f t="shared" si="5"/>
        <v>179200</v>
      </c>
      <c r="J67" s="172"/>
      <c r="K67" s="73"/>
    </row>
    <row r="68" spans="1:14" s="136" customFormat="1" ht="19.5">
      <c r="A68" s="164"/>
      <c r="B68" s="166" t="s">
        <v>154</v>
      </c>
      <c r="C68" s="178">
        <v>80</v>
      </c>
      <c r="D68" s="177" t="s">
        <v>2</v>
      </c>
      <c r="E68" s="182">
        <v>1500</v>
      </c>
      <c r="F68" s="169">
        <f t="shared" si="4"/>
        <v>120000</v>
      </c>
      <c r="G68" s="185">
        <v>500</v>
      </c>
      <c r="H68" s="189">
        <f>G68*C68</f>
        <v>40000</v>
      </c>
      <c r="I68" s="169">
        <f t="shared" si="5"/>
        <v>160000</v>
      </c>
      <c r="J68" s="172"/>
      <c r="K68" s="73"/>
    </row>
    <row r="69" spans="1:14" s="136" customFormat="1" ht="19.5">
      <c r="A69" s="164"/>
      <c r="B69" s="166" t="s">
        <v>133</v>
      </c>
      <c r="C69" s="178">
        <v>6</v>
      </c>
      <c r="D69" s="177" t="s">
        <v>2</v>
      </c>
      <c r="E69" s="182">
        <v>50000</v>
      </c>
      <c r="F69" s="169">
        <f t="shared" si="4"/>
        <v>300000</v>
      </c>
      <c r="G69" s="185">
        <v>6160</v>
      </c>
      <c r="H69" s="189">
        <f t="shared" ref="H69:H71" si="8">G69*C69</f>
        <v>36960</v>
      </c>
      <c r="I69" s="169">
        <f t="shared" si="5"/>
        <v>336960</v>
      </c>
      <c r="J69" s="172"/>
      <c r="K69" s="73"/>
    </row>
    <row r="70" spans="1:14" s="136" customFormat="1" ht="19.5">
      <c r="A70" s="164"/>
      <c r="B70" s="166" t="s">
        <v>134</v>
      </c>
      <c r="C70" s="178">
        <v>3</v>
      </c>
      <c r="D70" s="177" t="s">
        <v>2</v>
      </c>
      <c r="E70" s="182">
        <v>30000</v>
      </c>
      <c r="F70" s="169">
        <f t="shared" si="4"/>
        <v>90000</v>
      </c>
      <c r="G70" s="185">
        <v>1200</v>
      </c>
      <c r="H70" s="189">
        <f t="shared" si="8"/>
        <v>3600</v>
      </c>
      <c r="I70" s="169">
        <f t="shared" si="5"/>
        <v>93600</v>
      </c>
      <c r="J70" s="172"/>
      <c r="K70" s="73"/>
    </row>
    <row r="71" spans="1:14" s="136" customFormat="1" ht="19.5">
      <c r="A71" s="164"/>
      <c r="B71" s="166" t="s">
        <v>135</v>
      </c>
      <c r="C71" s="178">
        <v>1</v>
      </c>
      <c r="D71" s="177" t="s">
        <v>2</v>
      </c>
      <c r="E71" s="182">
        <v>30000</v>
      </c>
      <c r="F71" s="169">
        <f t="shared" si="4"/>
        <v>30000</v>
      </c>
      <c r="G71" s="185">
        <v>1200</v>
      </c>
      <c r="H71" s="189">
        <f t="shared" si="8"/>
        <v>1200</v>
      </c>
      <c r="I71" s="169">
        <f t="shared" si="5"/>
        <v>31200</v>
      </c>
      <c r="J71" s="172"/>
      <c r="K71" s="73"/>
    </row>
    <row r="72" spans="1:14" s="136" customFormat="1" ht="19.5">
      <c r="A72" s="164"/>
      <c r="B72" s="166" t="s">
        <v>126</v>
      </c>
      <c r="C72" s="178">
        <v>169</v>
      </c>
      <c r="D72" s="177" t="s">
        <v>6</v>
      </c>
      <c r="E72" s="182">
        <v>250</v>
      </c>
      <c r="F72" s="169">
        <f t="shared" si="4"/>
        <v>42250</v>
      </c>
      <c r="G72" s="185">
        <v>50</v>
      </c>
      <c r="H72" s="189">
        <f t="shared" ref="H72:H77" si="9">G72*C72</f>
        <v>8450</v>
      </c>
      <c r="I72" s="169">
        <f t="shared" si="5"/>
        <v>50700</v>
      </c>
      <c r="J72" s="172"/>
      <c r="K72" s="73"/>
    </row>
    <row r="73" spans="1:14" s="136" customFormat="1" ht="19.5">
      <c r="A73" s="164"/>
      <c r="B73" s="166" t="s">
        <v>132</v>
      </c>
      <c r="C73" s="178">
        <v>1</v>
      </c>
      <c r="D73" s="177" t="s">
        <v>4</v>
      </c>
      <c r="E73" s="182">
        <v>50000</v>
      </c>
      <c r="F73" s="169">
        <f t="shared" si="4"/>
        <v>50000</v>
      </c>
      <c r="G73" s="185">
        <v>15000</v>
      </c>
      <c r="H73" s="189">
        <f t="shared" si="9"/>
        <v>15000</v>
      </c>
      <c r="I73" s="169">
        <f t="shared" si="5"/>
        <v>65000</v>
      </c>
      <c r="J73" s="172"/>
      <c r="K73" s="73"/>
    </row>
    <row r="74" spans="1:14" s="136" customFormat="1" ht="19.5">
      <c r="A74" s="164"/>
      <c r="B74" s="166" t="s">
        <v>127</v>
      </c>
      <c r="C74" s="178">
        <v>2</v>
      </c>
      <c r="D74" s="177" t="s">
        <v>4</v>
      </c>
      <c r="E74" s="182">
        <v>30000</v>
      </c>
      <c r="F74" s="169">
        <f t="shared" si="4"/>
        <v>60000</v>
      </c>
      <c r="G74" s="185">
        <v>10000</v>
      </c>
      <c r="H74" s="189">
        <f t="shared" si="9"/>
        <v>20000</v>
      </c>
      <c r="I74" s="169">
        <f t="shared" si="5"/>
        <v>80000</v>
      </c>
      <c r="J74" s="172"/>
      <c r="K74" s="73"/>
    </row>
    <row r="75" spans="1:14" s="136" customFormat="1" ht="19.5">
      <c r="A75" s="164"/>
      <c r="B75" s="166" t="s">
        <v>128</v>
      </c>
      <c r="C75" s="178">
        <v>2</v>
      </c>
      <c r="D75" s="177" t="s">
        <v>39</v>
      </c>
      <c r="E75" s="182">
        <v>18500</v>
      </c>
      <c r="F75" s="169">
        <f t="shared" si="4"/>
        <v>37000</v>
      </c>
      <c r="G75" s="185">
        <v>4000</v>
      </c>
      <c r="H75" s="189">
        <f t="shared" si="9"/>
        <v>8000</v>
      </c>
      <c r="I75" s="169">
        <f t="shared" si="5"/>
        <v>45000</v>
      </c>
      <c r="J75" s="172"/>
      <c r="K75" s="73"/>
    </row>
    <row r="76" spans="1:14" s="136" customFormat="1" ht="19.5">
      <c r="A76" s="164"/>
      <c r="B76" s="166" t="s">
        <v>129</v>
      </c>
      <c r="C76" s="178">
        <v>4</v>
      </c>
      <c r="D76" s="177" t="s">
        <v>4</v>
      </c>
      <c r="E76" s="182">
        <v>4000</v>
      </c>
      <c r="F76" s="169">
        <f t="shared" si="4"/>
        <v>16000</v>
      </c>
      <c r="G76" s="185">
        <v>500</v>
      </c>
      <c r="H76" s="189">
        <f t="shared" si="9"/>
        <v>2000</v>
      </c>
      <c r="I76" s="169">
        <f t="shared" si="5"/>
        <v>18000</v>
      </c>
      <c r="J76" s="172"/>
      <c r="K76" s="73"/>
    </row>
    <row r="77" spans="1:14" s="136" customFormat="1" ht="19.5">
      <c r="A77" s="164"/>
      <c r="B77" s="166" t="s">
        <v>131</v>
      </c>
      <c r="C77" s="178">
        <v>1</v>
      </c>
      <c r="D77" s="177" t="s">
        <v>4</v>
      </c>
      <c r="E77" s="182">
        <v>52300</v>
      </c>
      <c r="F77" s="169">
        <f t="shared" si="4"/>
        <v>52300</v>
      </c>
      <c r="G77" s="185">
        <v>12400</v>
      </c>
      <c r="H77" s="189">
        <f t="shared" si="9"/>
        <v>12400</v>
      </c>
      <c r="I77" s="169">
        <f t="shared" si="5"/>
        <v>64700</v>
      </c>
      <c r="J77" s="172"/>
      <c r="K77" s="73"/>
    </row>
    <row r="78" spans="1:14" s="221" customFormat="1" ht="19.5">
      <c r="A78" s="231"/>
      <c r="B78" s="239" t="s">
        <v>139</v>
      </c>
      <c r="C78" s="232"/>
      <c r="D78" s="233"/>
      <c r="E78" s="234"/>
      <c r="F78" s="235">
        <f>SUM(F67:F77)</f>
        <v>931950</v>
      </c>
      <c r="G78" s="236"/>
      <c r="H78" s="237">
        <f>SUM(H67:H77)</f>
        <v>192410</v>
      </c>
      <c r="I78" s="235">
        <f t="shared" si="5"/>
        <v>1124360</v>
      </c>
      <c r="J78" s="238"/>
      <c r="K78" s="229"/>
      <c r="L78" s="230"/>
      <c r="M78" s="230"/>
      <c r="N78" s="230"/>
    </row>
    <row r="79" spans="1:14" ht="21.75">
      <c r="A79" s="192"/>
      <c r="B79" s="193" t="s">
        <v>36</v>
      </c>
      <c r="C79" s="194"/>
      <c r="D79" s="195"/>
      <c r="E79" s="196"/>
      <c r="F79" s="197">
        <f>F12+F30+F39+F53+F65+F78</f>
        <v>3180046</v>
      </c>
      <c r="G79" s="198"/>
      <c r="H79" s="199">
        <f>H12+H30+H39+H53+H65+H78</f>
        <v>850741</v>
      </c>
      <c r="I79" s="200">
        <f>F79+H79</f>
        <v>4030787</v>
      </c>
      <c r="J79" s="192"/>
      <c r="K79" s="163"/>
      <c r="L79" s="72"/>
      <c r="M79" s="72"/>
      <c r="N79" s="72"/>
    </row>
    <row r="80" spans="1:14" ht="21.75">
      <c r="A80" s="158"/>
      <c r="B80" s="158"/>
      <c r="C80" s="171"/>
      <c r="D80" s="158"/>
      <c r="E80" s="171"/>
      <c r="F80" s="158"/>
      <c r="G80" s="171"/>
      <c r="H80" s="158"/>
      <c r="I80" s="158"/>
      <c r="J80" s="158"/>
      <c r="K80" s="72"/>
      <c r="L80" s="72"/>
      <c r="M80" s="72"/>
      <c r="N80" s="72"/>
    </row>
    <row r="81" spans="1:14" ht="21.75">
      <c r="A81" s="72"/>
      <c r="B81" s="72" t="s">
        <v>45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1:14" ht="21.75">
      <c r="A82" s="72"/>
      <c r="B82" s="72" t="s">
        <v>46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21.75">
      <c r="A83" s="72"/>
      <c r="B83" s="72" t="s">
        <v>47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ht="21.75">
      <c r="A84" s="72"/>
      <c r="B84" s="72" t="s">
        <v>48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21.75">
      <c r="A85" s="72"/>
      <c r="B85" s="72" t="s">
        <v>57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1:14" ht="21.75">
      <c r="A86" s="72"/>
      <c r="B86" s="72" t="s">
        <v>58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1:14" ht="21.75">
      <c r="A87" s="72"/>
      <c r="B87" s="72" t="s">
        <v>49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ht="21.75">
      <c r="A88" s="72"/>
      <c r="B88" s="72" t="s">
        <v>50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21.75">
      <c r="A89" s="72"/>
      <c r="B89" s="72" t="s">
        <v>51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ht="21.75">
      <c r="A90" s="72"/>
      <c r="B90" s="72" t="s">
        <v>52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1:14" ht="21.75">
      <c r="A91" s="72"/>
      <c r="B91" s="72" t="s">
        <v>53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ht="21.75">
      <c r="A92" s="72"/>
      <c r="B92" s="72" t="s">
        <v>54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1:14" ht="21.75">
      <c r="A93" s="72"/>
      <c r="B93" s="72" t="s">
        <v>55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1:14" ht="21.75">
      <c r="A94" s="72"/>
      <c r="B94" s="72" t="s">
        <v>56</v>
      </c>
      <c r="C94" s="72"/>
      <c r="D94" s="72"/>
      <c r="E94" s="72"/>
      <c r="F94" s="72"/>
      <c r="G94" s="72"/>
      <c r="H94" s="72"/>
      <c r="I94" s="72"/>
      <c r="J94" s="72"/>
    </row>
    <row r="95" spans="1:14" ht="21.75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4" ht="21.75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2" ht="21.75">
      <c r="A97" s="410" t="s">
        <v>59</v>
      </c>
      <c r="B97" s="410"/>
      <c r="C97" s="410"/>
      <c r="D97" s="410"/>
      <c r="E97" s="410"/>
      <c r="F97" s="410"/>
      <c r="G97" s="410"/>
      <c r="H97" s="410"/>
      <c r="I97" s="410"/>
      <c r="J97" s="91" t="s">
        <v>60</v>
      </c>
    </row>
    <row r="98" spans="1:12" ht="21.75">
      <c r="A98" s="411" t="s">
        <v>66</v>
      </c>
      <c r="B98" s="411"/>
      <c r="C98" s="411"/>
      <c r="D98" s="411"/>
      <c r="E98" s="411"/>
      <c r="F98" s="411"/>
      <c r="G98" s="411"/>
      <c r="H98" s="411"/>
      <c r="I98" s="411"/>
      <c r="J98" s="411"/>
    </row>
    <row r="99" spans="1:12" ht="21.75">
      <c r="A99" s="412" t="s">
        <v>67</v>
      </c>
      <c r="B99" s="412"/>
      <c r="C99" s="412"/>
      <c r="D99" s="412"/>
      <c r="E99" s="92"/>
      <c r="F99" s="92"/>
      <c r="G99" s="93"/>
      <c r="H99" s="93"/>
      <c r="I99" s="92"/>
      <c r="J99" s="92"/>
    </row>
    <row r="100" spans="1:12" ht="21.75">
      <c r="A100" s="413" t="s">
        <v>61</v>
      </c>
      <c r="B100" s="413"/>
      <c r="C100" s="413"/>
      <c r="D100" s="413"/>
      <c r="E100" s="413"/>
      <c r="F100" s="94"/>
      <c r="G100" s="93"/>
      <c r="H100" s="93" t="s">
        <v>62</v>
      </c>
      <c r="I100" s="95"/>
      <c r="J100" s="96"/>
    </row>
    <row r="101" spans="1:12" ht="21.75">
      <c r="A101" s="414" t="s">
        <v>63</v>
      </c>
      <c r="B101" s="414"/>
      <c r="C101" s="414"/>
      <c r="D101" s="414"/>
      <c r="E101" s="414"/>
      <c r="F101" s="414"/>
      <c r="G101" s="414"/>
      <c r="H101" s="395"/>
      <c r="I101" s="395"/>
      <c r="J101" s="395"/>
    </row>
    <row r="102" spans="1:12" ht="21.75">
      <c r="A102" s="97"/>
      <c r="B102" s="97"/>
      <c r="C102" s="97"/>
      <c r="D102" s="97"/>
      <c r="E102" s="97"/>
      <c r="F102" s="97"/>
      <c r="G102" s="97"/>
      <c r="H102" s="98"/>
      <c r="I102" s="98"/>
      <c r="J102" s="98"/>
      <c r="L102" s="128"/>
    </row>
    <row r="103" spans="1:12" ht="21.75">
      <c r="A103" s="404" t="s">
        <v>7</v>
      </c>
      <c r="B103" s="405" t="s">
        <v>8</v>
      </c>
      <c r="C103" s="406" t="s">
        <v>9</v>
      </c>
      <c r="D103" s="407" t="s">
        <v>10</v>
      </c>
      <c r="E103" s="408" t="s">
        <v>11</v>
      </c>
      <c r="F103" s="407"/>
      <c r="G103" s="408" t="s">
        <v>12</v>
      </c>
      <c r="H103" s="407"/>
      <c r="I103" s="400" t="s">
        <v>64</v>
      </c>
      <c r="J103" s="402" t="s">
        <v>14</v>
      </c>
    </row>
    <row r="104" spans="1:12" ht="21.75">
      <c r="A104" s="404"/>
      <c r="B104" s="405"/>
      <c r="C104" s="406"/>
      <c r="D104" s="407"/>
      <c r="E104" s="99" t="s">
        <v>15</v>
      </c>
      <c r="F104" s="100" t="s">
        <v>16</v>
      </c>
      <c r="G104" s="99" t="s">
        <v>15</v>
      </c>
      <c r="H104" s="100" t="s">
        <v>16</v>
      </c>
      <c r="I104" s="401"/>
      <c r="J104" s="403"/>
    </row>
    <row r="105" spans="1:12" ht="21.75">
      <c r="A105" s="101"/>
      <c r="B105" s="102"/>
      <c r="C105" s="103"/>
      <c r="D105" s="104"/>
      <c r="E105" s="103"/>
      <c r="F105" s="105"/>
      <c r="G105" s="106"/>
      <c r="H105" s="106"/>
      <c r="I105" s="107"/>
      <c r="J105" s="107"/>
    </row>
    <row r="106" spans="1:12" ht="21.75">
      <c r="A106" s="108"/>
      <c r="B106" s="109" t="s">
        <v>65</v>
      </c>
      <c r="C106" s="110"/>
      <c r="D106" s="111"/>
      <c r="E106" s="112"/>
      <c r="F106" s="112"/>
      <c r="G106" s="112"/>
      <c r="H106" s="112"/>
      <c r="I106" s="113"/>
      <c r="J106" s="114"/>
    </row>
    <row r="107" spans="1:12" ht="21.75">
      <c r="A107" s="117">
        <v>1</v>
      </c>
      <c r="B107" s="115" t="str">
        <f>B10</f>
        <v>งานเตรียมพื้นที่และปรับพื้นที่</v>
      </c>
      <c r="C107" s="118">
        <v>1</v>
      </c>
      <c r="D107" s="116" t="s">
        <v>42</v>
      </c>
      <c r="E107" s="112"/>
      <c r="F107" s="113">
        <f>F12</f>
        <v>87500</v>
      </c>
      <c r="G107" s="112"/>
      <c r="H107" s="113">
        <f>H12</f>
        <v>24750</v>
      </c>
      <c r="I107" s="113">
        <f t="shared" ref="I107:I112" si="10">F107+H107</f>
        <v>112250</v>
      </c>
      <c r="J107" s="114"/>
    </row>
    <row r="108" spans="1:12" ht="21.75">
      <c r="A108" s="117">
        <v>2</v>
      </c>
      <c r="B108" s="240" t="str">
        <f>B13</f>
        <v>งานโครงสร้าง</v>
      </c>
      <c r="C108" s="118">
        <v>1</v>
      </c>
      <c r="D108" s="116" t="s">
        <v>42</v>
      </c>
      <c r="E108" s="112"/>
      <c r="F108" s="113">
        <f>F30</f>
        <v>586745</v>
      </c>
      <c r="G108" s="112"/>
      <c r="H108" s="113">
        <f>H30</f>
        <v>173755</v>
      </c>
      <c r="I108" s="113">
        <f t="shared" si="10"/>
        <v>760500</v>
      </c>
      <c r="J108" s="114"/>
    </row>
    <row r="109" spans="1:12" ht="21.75">
      <c r="A109" s="117">
        <v>3</v>
      </c>
      <c r="B109" s="240" t="str">
        <f>B31</f>
        <v>งานสถาปัตย์</v>
      </c>
      <c r="C109" s="118">
        <v>1</v>
      </c>
      <c r="D109" s="116" t="s">
        <v>42</v>
      </c>
      <c r="E109" s="112"/>
      <c r="F109" s="113">
        <f>F39</f>
        <v>336650</v>
      </c>
      <c r="G109" s="112"/>
      <c r="H109" s="113">
        <f>H39</f>
        <v>138730</v>
      </c>
      <c r="I109" s="113">
        <f t="shared" si="10"/>
        <v>475380</v>
      </c>
      <c r="J109" s="114"/>
    </row>
    <row r="110" spans="1:12" ht="21.75">
      <c r="A110" s="117">
        <v>4</v>
      </c>
      <c r="B110" s="240" t="str">
        <f>B40</f>
        <v>งานระบบสุขาภิบาล</v>
      </c>
      <c r="C110" s="118">
        <v>1</v>
      </c>
      <c r="D110" s="116" t="s">
        <v>42</v>
      </c>
      <c r="E110" s="112"/>
      <c r="F110" s="113">
        <f>F53</f>
        <v>403979</v>
      </c>
      <c r="G110" s="113"/>
      <c r="H110" s="113">
        <f>H53</f>
        <v>81696</v>
      </c>
      <c r="I110" s="113">
        <f t="shared" si="10"/>
        <v>485675</v>
      </c>
      <c r="J110" s="114"/>
    </row>
    <row r="111" spans="1:12" ht="21.75">
      <c r="A111" s="117">
        <v>5</v>
      </c>
      <c r="B111" s="240" t="str">
        <f>B54</f>
        <v>งานระบบไฟฟ้า</v>
      </c>
      <c r="C111" s="118">
        <v>1</v>
      </c>
      <c r="D111" s="116" t="s">
        <v>42</v>
      </c>
      <c r="E111" s="119"/>
      <c r="F111" s="113">
        <f>F65</f>
        <v>833222</v>
      </c>
      <c r="G111" s="113"/>
      <c r="H111" s="113">
        <f>H65</f>
        <v>239400</v>
      </c>
      <c r="I111" s="113">
        <f t="shared" si="10"/>
        <v>1072622</v>
      </c>
      <c r="J111" s="114"/>
    </row>
    <row r="112" spans="1:12" ht="21.75">
      <c r="A112" s="117">
        <v>6</v>
      </c>
      <c r="B112" s="240" t="str">
        <f>B66</f>
        <v>งานระบบโรงเรือนปลูกพืช</v>
      </c>
      <c r="C112" s="118">
        <v>1</v>
      </c>
      <c r="D112" s="116" t="s">
        <v>42</v>
      </c>
      <c r="E112" s="119"/>
      <c r="F112" s="120">
        <f>F78</f>
        <v>931950</v>
      </c>
      <c r="G112" s="121"/>
      <c r="H112" s="120">
        <f>H78</f>
        <v>192410</v>
      </c>
      <c r="I112" s="113">
        <f t="shared" si="10"/>
        <v>1124360</v>
      </c>
      <c r="J112" s="114"/>
    </row>
    <row r="113" spans="1:10" ht="21.75">
      <c r="A113" s="117"/>
      <c r="B113" s="122"/>
      <c r="C113" s="116"/>
      <c r="D113" s="116"/>
      <c r="E113" s="123"/>
      <c r="F113" s="113"/>
      <c r="G113" s="121"/>
      <c r="H113" s="113"/>
      <c r="I113" s="120"/>
      <c r="J113" s="114"/>
    </row>
    <row r="114" spans="1:10" ht="21.75">
      <c r="A114" s="117"/>
      <c r="B114" s="124"/>
      <c r="C114" s="125"/>
      <c r="D114" s="126"/>
      <c r="E114" s="123"/>
      <c r="F114" s="127"/>
      <c r="G114" s="121"/>
      <c r="H114" s="127"/>
      <c r="I114" s="127"/>
      <c r="J114" s="114"/>
    </row>
    <row r="115" spans="1:10" ht="21.75">
      <c r="A115" s="117"/>
      <c r="B115" s="124"/>
      <c r="C115" s="125"/>
      <c r="D115" s="126"/>
      <c r="E115" s="123"/>
      <c r="F115" s="127"/>
      <c r="G115" s="121"/>
      <c r="H115" s="127"/>
      <c r="I115" s="127"/>
      <c r="J115" s="114"/>
    </row>
    <row r="116" spans="1:10" ht="21.75">
      <c r="A116" s="129"/>
      <c r="B116" s="130" t="s">
        <v>140</v>
      </c>
      <c r="C116" s="131"/>
      <c r="D116" s="132"/>
      <c r="E116" s="132"/>
      <c r="F116" s="133">
        <f>F107+F108+F109+F110+F111+F112</f>
        <v>3180046</v>
      </c>
      <c r="G116" s="132"/>
      <c r="H116" s="133">
        <f>H107+H108+H109+H110+H111+H112</f>
        <v>850741</v>
      </c>
      <c r="I116" s="135">
        <f>I107+I108+I109+I110+I111+I112</f>
        <v>4030787</v>
      </c>
      <c r="J116" s="134"/>
    </row>
  </sheetData>
  <mergeCells count="22">
    <mergeCell ref="G103:H103"/>
    <mergeCell ref="I103:I104"/>
    <mergeCell ref="J103:J104"/>
    <mergeCell ref="A103:A104"/>
    <mergeCell ref="B103:B104"/>
    <mergeCell ref="C103:C104"/>
    <mergeCell ref="D103:D104"/>
    <mergeCell ref="E103:F103"/>
    <mergeCell ref="A97:I97"/>
    <mergeCell ref="A98:J98"/>
    <mergeCell ref="A99:D99"/>
    <mergeCell ref="A100:E100"/>
    <mergeCell ref="A101:G101"/>
    <mergeCell ref="H101:J101"/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23622047244094491" right="0.23622047244094491" top="0.74803149606299213" bottom="0.47244094488188981" header="0.31496062992125984" footer="0.31496062992125984"/>
  <pageSetup paperSize="9" scale="80" orientation="landscape" useFirstPageNumber="1" r:id="rId1"/>
  <headerFooter>
    <oddHeader>&amp;R
&amp;"TH SarabunPSK,Regular"&amp;14 แบบ ปร.4 (ก) แผ่นที่ &amp;P/15&amp;K00+00000&amp;"-,Regular"&amp;11  00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topLeftCell="A8" workbookViewId="0">
      <selection activeCell="D18" sqref="D18"/>
    </sheetView>
  </sheetViews>
  <sheetFormatPr defaultColWidth="9" defaultRowHeight="21.75"/>
  <cols>
    <col min="1" max="1" width="5.28515625" style="1" customWidth="1"/>
    <col min="2" max="2" width="11.28515625" style="1" customWidth="1"/>
    <col min="3" max="3" width="19.28515625" style="1" customWidth="1"/>
    <col min="4" max="4" width="16.28515625" style="1" customWidth="1"/>
    <col min="5" max="5" width="11" style="1" customWidth="1"/>
    <col min="6" max="6" width="19.28515625" style="1" customWidth="1"/>
    <col min="7" max="7" width="13.28515625" style="1" customWidth="1"/>
    <col min="8" max="9" width="9" style="1"/>
    <col min="10" max="10" width="12.28515625" style="1" bestFit="1" customWidth="1"/>
    <col min="11" max="11" width="15.7109375" style="1" customWidth="1"/>
    <col min="12" max="16384" width="9" style="1"/>
  </cols>
  <sheetData>
    <row r="1" spans="1:10">
      <c r="A1" s="4"/>
      <c r="B1" s="4"/>
      <c r="C1" s="4"/>
      <c r="D1" s="4"/>
      <c r="F1" s="4"/>
      <c r="G1" s="11" t="s">
        <v>213</v>
      </c>
    </row>
    <row r="2" spans="1:10" ht="24">
      <c r="A2" s="428" t="s">
        <v>22</v>
      </c>
      <c r="B2" s="428"/>
      <c r="C2" s="428"/>
      <c r="D2" s="428"/>
      <c r="E2" s="428"/>
      <c r="F2" s="428"/>
      <c r="G2" s="428"/>
    </row>
    <row r="3" spans="1:10">
      <c r="A3" s="429" t="s">
        <v>78</v>
      </c>
      <c r="B3" s="430"/>
      <c r="C3" s="430"/>
      <c r="D3" s="430"/>
      <c r="E3" s="4"/>
      <c r="F3" s="4"/>
      <c r="G3" s="4"/>
    </row>
    <row r="4" spans="1:10">
      <c r="A4" s="82" t="s">
        <v>146</v>
      </c>
      <c r="B4" s="3"/>
      <c r="C4" s="3"/>
      <c r="D4" s="3"/>
      <c r="E4" s="3"/>
      <c r="F4" s="3"/>
      <c r="G4" s="3"/>
    </row>
    <row r="5" spans="1:10">
      <c r="A5" s="429" t="s">
        <v>74</v>
      </c>
      <c r="B5" s="429"/>
      <c r="C5" s="429"/>
      <c r="D5" s="429"/>
      <c r="E5" s="429"/>
      <c r="F5" s="4"/>
      <c r="G5" s="4"/>
    </row>
    <row r="6" spans="1:10">
      <c r="A6" s="3" t="s">
        <v>75</v>
      </c>
      <c r="B6" s="153"/>
      <c r="C6" s="153"/>
      <c r="D6" s="153"/>
    </row>
    <row r="7" spans="1:10">
      <c r="A7" s="153" t="s">
        <v>79</v>
      </c>
      <c r="B7" s="153"/>
      <c r="C7" s="153"/>
      <c r="D7" s="153"/>
      <c r="E7" s="153"/>
      <c r="F7" s="153"/>
      <c r="G7" s="153"/>
    </row>
    <row r="8" spans="1:10">
      <c r="A8" s="416" t="s">
        <v>77</v>
      </c>
      <c r="B8" s="416"/>
      <c r="C8" s="416"/>
      <c r="D8" s="416"/>
      <c r="E8" s="148"/>
      <c r="F8" s="148"/>
      <c r="G8" s="148"/>
    </row>
    <row r="9" spans="1:10" ht="22.5" thickBot="1">
      <c r="A9" s="12"/>
      <c r="B9" s="12"/>
      <c r="C9" s="12"/>
      <c r="D9" s="12"/>
      <c r="E9" s="83"/>
      <c r="F9" s="12"/>
      <c r="G9" s="13" t="s">
        <v>18</v>
      </c>
    </row>
    <row r="10" spans="1:10" ht="23.25" thickTop="1" thickBot="1">
      <c r="A10" s="14" t="s">
        <v>7</v>
      </c>
      <c r="B10" s="418" t="s">
        <v>8</v>
      </c>
      <c r="C10" s="419"/>
      <c r="D10" s="15" t="s">
        <v>23</v>
      </c>
      <c r="E10" s="14" t="s">
        <v>24</v>
      </c>
      <c r="F10" s="15" t="s">
        <v>25</v>
      </c>
      <c r="G10" s="14" t="s">
        <v>26</v>
      </c>
    </row>
    <row r="11" spans="1:10" ht="22.5" thickTop="1">
      <c r="A11" s="16">
        <v>1</v>
      </c>
      <c r="B11" s="420" t="s">
        <v>87</v>
      </c>
      <c r="C11" s="421"/>
      <c r="D11" s="17">
        <f>'ปร.4 (ปรับ)'!I12</f>
        <v>0</v>
      </c>
      <c r="E11" s="18">
        <v>1.2985</v>
      </c>
      <c r="F11" s="19">
        <f>SUM(D11*E11)</f>
        <v>0</v>
      </c>
      <c r="G11" s="20"/>
    </row>
    <row r="12" spans="1:10">
      <c r="A12" s="16">
        <v>2</v>
      </c>
      <c r="B12" s="241" t="s">
        <v>21</v>
      </c>
      <c r="C12" s="201"/>
      <c r="D12" s="17">
        <f>'ปร.4 (ปรับ)'!I46</f>
        <v>0</v>
      </c>
      <c r="E12" s="18">
        <v>1.2985</v>
      </c>
      <c r="F12" s="19">
        <f t="shared" ref="F12:F16" si="0">SUM(D12*E12)</f>
        <v>0</v>
      </c>
      <c r="G12" s="20"/>
    </row>
    <row r="13" spans="1:10">
      <c r="A13" s="16">
        <v>3</v>
      </c>
      <c r="B13" s="241" t="s">
        <v>20</v>
      </c>
      <c r="C13" s="201"/>
      <c r="D13" s="17">
        <f>'ปร.4 (ปรับ)'!I56</f>
        <v>0</v>
      </c>
      <c r="E13" s="18">
        <v>1.2985</v>
      </c>
      <c r="F13" s="19">
        <f t="shared" si="0"/>
        <v>0</v>
      </c>
      <c r="G13" s="20"/>
    </row>
    <row r="14" spans="1:10">
      <c r="A14" s="16">
        <v>4</v>
      </c>
      <c r="B14" s="422" t="s">
        <v>102</v>
      </c>
      <c r="C14" s="421"/>
      <c r="D14" s="17">
        <f>'ปร.4 (ปรับ)'!I70</f>
        <v>0</v>
      </c>
      <c r="E14" s="18">
        <v>1.2985</v>
      </c>
      <c r="F14" s="19">
        <f t="shared" si="0"/>
        <v>0</v>
      </c>
      <c r="G14" s="20"/>
      <c r="J14" s="21"/>
    </row>
    <row r="15" spans="1:10">
      <c r="A15" s="16">
        <v>5</v>
      </c>
      <c r="B15" s="422" t="s">
        <v>114</v>
      </c>
      <c r="C15" s="421"/>
      <c r="D15" s="17">
        <f>'ปร.4 (ปรับ)'!I89</f>
        <v>0</v>
      </c>
      <c r="E15" s="18">
        <v>1.2985</v>
      </c>
      <c r="F15" s="19">
        <f t="shared" si="0"/>
        <v>0</v>
      </c>
      <c r="G15" s="20"/>
    </row>
    <row r="16" spans="1:10">
      <c r="A16" s="16">
        <v>6</v>
      </c>
      <c r="B16" s="422" t="s">
        <v>125</v>
      </c>
      <c r="C16" s="421"/>
      <c r="D16" s="17">
        <f>'ปร.4 (ปรับ)'!I106</f>
        <v>0</v>
      </c>
      <c r="E16" s="18">
        <v>1.2985</v>
      </c>
      <c r="F16" s="19">
        <f t="shared" si="0"/>
        <v>0</v>
      </c>
      <c r="G16" s="20"/>
    </row>
    <row r="17" spans="1:11">
      <c r="A17" s="16"/>
      <c r="B17" s="420"/>
      <c r="C17" s="421"/>
      <c r="D17" s="17"/>
      <c r="E17" s="18"/>
      <c r="F17" s="19"/>
      <c r="G17" s="20"/>
      <c r="J17" s="2"/>
    </row>
    <row r="18" spans="1:11">
      <c r="A18" s="22"/>
      <c r="B18" s="423" t="s">
        <v>27</v>
      </c>
      <c r="C18" s="424"/>
      <c r="D18" s="150">
        <f>SUM(D11:D17)</f>
        <v>0</v>
      </c>
      <c r="E18" s="23"/>
      <c r="F18" s="150">
        <f>SUM(F11:F17)</f>
        <v>0</v>
      </c>
      <c r="G18" s="24"/>
      <c r="J18" s="2"/>
      <c r="K18" s="2"/>
    </row>
    <row r="19" spans="1:11">
      <c r="A19" s="25"/>
      <c r="B19" s="26" t="s">
        <v>195</v>
      </c>
      <c r="C19" s="27"/>
      <c r="D19" s="28"/>
      <c r="E19" s="29"/>
      <c r="F19" s="28"/>
      <c r="G19" s="30"/>
      <c r="K19" s="2"/>
    </row>
    <row r="20" spans="1:11">
      <c r="A20" s="31"/>
      <c r="B20" s="32" t="s">
        <v>143</v>
      </c>
      <c r="C20" s="33"/>
      <c r="D20" s="33"/>
      <c r="E20" s="34"/>
      <c r="F20" s="19"/>
      <c r="G20" s="35"/>
      <c r="K20" s="2"/>
    </row>
    <row r="21" spans="1:11">
      <c r="A21" s="31"/>
      <c r="B21" s="36" t="s">
        <v>28</v>
      </c>
      <c r="C21" s="37"/>
      <c r="D21" s="37"/>
      <c r="E21" s="34"/>
      <c r="F21" s="19"/>
      <c r="G21" s="35"/>
      <c r="K21" s="2"/>
    </row>
    <row r="22" spans="1:11">
      <c r="A22" s="38"/>
      <c r="B22" s="39" t="s">
        <v>43</v>
      </c>
      <c r="C22" s="40"/>
      <c r="D22" s="40"/>
      <c r="E22" s="34"/>
      <c r="F22" s="41"/>
      <c r="G22" s="35"/>
    </row>
    <row r="23" spans="1:11" ht="22.5" thickBot="1">
      <c r="A23" s="42"/>
      <c r="B23" s="43" t="s">
        <v>29</v>
      </c>
      <c r="C23" s="44"/>
      <c r="D23" s="44"/>
      <c r="E23" s="45"/>
      <c r="F23" s="46"/>
      <c r="G23" s="47"/>
    </row>
    <row r="24" spans="1:11" ht="23.25" thickTop="1" thickBot="1">
      <c r="A24" s="48"/>
      <c r="B24" s="49"/>
      <c r="C24" s="49"/>
      <c r="D24" s="425" t="s">
        <v>25</v>
      </c>
      <c r="E24" s="426"/>
      <c r="F24" s="50">
        <f>F18</f>
        <v>0</v>
      </c>
      <c r="G24" s="48"/>
    </row>
    <row r="25" spans="1:11" ht="22.5" thickTop="1">
      <c r="A25" s="48"/>
      <c r="B25" s="427" t="s">
        <v>80</v>
      </c>
      <c r="C25" s="427"/>
      <c r="D25" s="160">
        <v>820</v>
      </c>
      <c r="E25" s="156" t="s">
        <v>82</v>
      </c>
      <c r="F25" s="52"/>
      <c r="G25" s="48"/>
    </row>
    <row r="26" spans="1:11">
      <c r="A26" s="48"/>
      <c r="B26" s="157" t="s">
        <v>81</v>
      </c>
      <c r="C26" s="157"/>
      <c r="D26" s="159">
        <f>F24/D25</f>
        <v>0</v>
      </c>
      <c r="E26" s="156" t="s">
        <v>83</v>
      </c>
      <c r="F26" s="52"/>
      <c r="G26" s="48"/>
    </row>
    <row r="27" spans="1:11">
      <c r="A27" s="48"/>
      <c r="B27" s="157"/>
      <c r="C27" s="157"/>
      <c r="D27" s="155"/>
      <c r="E27" s="156"/>
      <c r="F27" s="52"/>
      <c r="G27" s="48"/>
    </row>
    <row r="28" spans="1:11">
      <c r="A28" s="48"/>
      <c r="B28" s="147"/>
      <c r="C28" s="147"/>
      <c r="D28" s="51"/>
      <c r="E28" s="52"/>
      <c r="F28" s="52"/>
      <c r="G28" s="48"/>
    </row>
    <row r="29" spans="1:11">
      <c r="A29" s="4"/>
      <c r="B29" s="82"/>
      <c r="C29" s="82"/>
      <c r="D29" s="415" t="s">
        <v>40</v>
      </c>
      <c r="E29" s="415"/>
      <c r="F29" s="149" t="s">
        <v>69</v>
      </c>
      <c r="G29" s="4"/>
    </row>
    <row r="30" spans="1:11">
      <c r="A30" s="5"/>
      <c r="B30" s="82"/>
      <c r="C30" s="82"/>
      <c r="D30" s="415" t="s">
        <v>212</v>
      </c>
      <c r="E30" s="415"/>
      <c r="F30" s="146"/>
      <c r="G30" s="5"/>
      <c r="H30" s="5"/>
    </row>
    <row r="31" spans="1:11">
      <c r="A31" s="5"/>
      <c r="B31" s="154"/>
      <c r="C31" s="82"/>
      <c r="D31" s="417"/>
      <c r="E31" s="415"/>
      <c r="G31" s="5"/>
      <c r="H31" s="5"/>
    </row>
    <row r="32" spans="1:11">
      <c r="A32" s="4"/>
      <c r="B32" s="82"/>
      <c r="C32" s="82"/>
      <c r="D32" s="415"/>
      <c r="E32" s="415"/>
      <c r="G32" s="4"/>
    </row>
    <row r="33" spans="1:6">
      <c r="B33" s="82"/>
      <c r="C33" s="82"/>
      <c r="D33" s="415" t="s">
        <v>40</v>
      </c>
      <c r="E33" s="415"/>
      <c r="F33" s="149" t="s">
        <v>41</v>
      </c>
    </row>
    <row r="34" spans="1:6">
      <c r="B34" s="82"/>
      <c r="C34" s="82"/>
      <c r="D34" s="415" t="s">
        <v>211</v>
      </c>
      <c r="E34" s="415"/>
      <c r="F34" s="146"/>
    </row>
    <row r="35" spans="1:6">
      <c r="A35" s="5"/>
      <c r="B35" s="82"/>
      <c r="C35" s="82"/>
      <c r="D35" s="415"/>
      <c r="E35" s="415"/>
      <c r="F35" s="146"/>
    </row>
    <row r="36" spans="1:6">
      <c r="A36" s="5"/>
      <c r="B36" s="82"/>
      <c r="C36" s="82"/>
      <c r="D36" s="415"/>
      <c r="E36" s="415"/>
      <c r="F36" s="82"/>
    </row>
    <row r="37" spans="1:6">
      <c r="A37" s="4"/>
      <c r="B37" s="153"/>
      <c r="C37" s="153"/>
      <c r="D37" s="415" t="s">
        <v>40</v>
      </c>
      <c r="E37" s="415"/>
      <c r="F37" s="149" t="s">
        <v>68</v>
      </c>
    </row>
    <row r="38" spans="1:6">
      <c r="D38" s="415" t="s">
        <v>73</v>
      </c>
      <c r="E38" s="415"/>
      <c r="F38" s="146"/>
    </row>
    <row r="40" spans="1:6">
      <c r="B40" s="153"/>
      <c r="C40" s="153"/>
    </row>
    <row r="41" spans="1:6">
      <c r="B41" s="153"/>
      <c r="C41" s="153"/>
    </row>
  </sheetData>
  <mergeCells count="23">
    <mergeCell ref="B17:C17"/>
    <mergeCell ref="B18:C18"/>
    <mergeCell ref="D24:E24"/>
    <mergeCell ref="B25:C25"/>
    <mergeCell ref="A2:G2"/>
    <mergeCell ref="A3:D3"/>
    <mergeCell ref="A5:E5"/>
    <mergeCell ref="D35:E35"/>
    <mergeCell ref="D36:E36"/>
    <mergeCell ref="D37:E37"/>
    <mergeCell ref="D38:E38"/>
    <mergeCell ref="A8:D8"/>
    <mergeCell ref="D29:E29"/>
    <mergeCell ref="D30:E30"/>
    <mergeCell ref="D31:E31"/>
    <mergeCell ref="D32:E32"/>
    <mergeCell ref="D33:E33"/>
    <mergeCell ref="D34:E34"/>
    <mergeCell ref="B10:C10"/>
    <mergeCell ref="B11:C11"/>
    <mergeCell ref="B14:C14"/>
    <mergeCell ref="B15:C15"/>
    <mergeCell ref="B16:C16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topLeftCell="A4" zoomScale="85" zoomScaleNormal="85" workbookViewId="0">
      <selection activeCell="G22" sqref="G22"/>
    </sheetView>
  </sheetViews>
  <sheetFormatPr defaultColWidth="9" defaultRowHeight="21.75"/>
  <cols>
    <col min="1" max="1" width="6.7109375" style="1" customWidth="1"/>
    <col min="2" max="3" width="13.28515625" style="1" customWidth="1"/>
    <col min="4" max="4" width="8.28515625" style="1" customWidth="1"/>
    <col min="5" max="5" width="7.28515625" style="1" customWidth="1"/>
    <col min="6" max="6" width="20" style="1" customWidth="1"/>
    <col min="7" max="7" width="12.7109375" style="1" customWidth="1"/>
    <col min="8" max="9" width="9" style="1"/>
    <col min="10" max="10" width="10" style="1" bestFit="1" customWidth="1"/>
    <col min="11" max="16384" width="9" style="1"/>
  </cols>
  <sheetData>
    <row r="1" spans="1:12">
      <c r="G1" s="81" t="s">
        <v>71</v>
      </c>
    </row>
    <row r="2" spans="1:12" ht="24">
      <c r="A2" s="441" t="s">
        <v>30</v>
      </c>
      <c r="B2" s="441"/>
      <c r="C2" s="441"/>
      <c r="D2" s="441"/>
      <c r="E2" s="441"/>
      <c r="F2" s="441"/>
      <c r="G2" s="441"/>
    </row>
    <row r="3" spans="1:12">
      <c r="A3" s="82" t="s">
        <v>146</v>
      </c>
      <c r="B3" s="82"/>
      <c r="C3" s="82"/>
      <c r="D3" s="82"/>
    </row>
    <row r="4" spans="1:12">
      <c r="A4" s="82" t="s">
        <v>70</v>
      </c>
      <c r="B4" s="82"/>
      <c r="C4" s="82"/>
      <c r="D4" s="82"/>
      <c r="E4" s="82"/>
    </row>
    <row r="5" spans="1:12">
      <c r="A5" s="442" t="s">
        <v>31</v>
      </c>
      <c r="B5" s="442"/>
      <c r="C5" s="442"/>
      <c r="D5" s="442"/>
      <c r="E5" s="416"/>
      <c r="F5" s="416"/>
      <c r="G5" s="416"/>
    </row>
    <row r="6" spans="1:12">
      <c r="A6" s="82" t="s">
        <v>72</v>
      </c>
      <c r="B6" s="82"/>
      <c r="C6" s="82"/>
      <c r="D6" s="82"/>
      <c r="E6" s="82"/>
      <c r="F6" s="82"/>
      <c r="G6" s="82"/>
    </row>
    <row r="7" spans="1:12">
      <c r="A7" s="416" t="s">
        <v>76</v>
      </c>
      <c r="B7" s="416"/>
      <c r="C7" s="416"/>
      <c r="D7" s="416"/>
      <c r="E7" s="442"/>
      <c r="F7" s="416"/>
      <c r="G7" s="416"/>
    </row>
    <row r="8" spans="1:12">
      <c r="A8" s="416" t="s">
        <v>145</v>
      </c>
      <c r="B8" s="416"/>
      <c r="C8" s="416"/>
      <c r="D8" s="416"/>
      <c r="E8" s="442"/>
      <c r="F8" s="416"/>
      <c r="G8" s="416"/>
    </row>
    <row r="9" spans="1:12" ht="22.5" thickBot="1">
      <c r="A9" s="83"/>
      <c r="B9" s="83"/>
      <c r="C9" s="83"/>
      <c r="D9" s="83"/>
      <c r="E9" s="83"/>
      <c r="F9" s="83"/>
      <c r="G9" s="84" t="s">
        <v>18</v>
      </c>
    </row>
    <row r="10" spans="1:12" ht="23.25" thickTop="1" thickBot="1">
      <c r="A10" s="14" t="s">
        <v>7</v>
      </c>
      <c r="B10" s="443" t="s">
        <v>8</v>
      </c>
      <c r="C10" s="444"/>
      <c r="D10" s="444"/>
      <c r="E10" s="445"/>
      <c r="F10" s="15" t="s">
        <v>25</v>
      </c>
      <c r="G10" s="14" t="s">
        <v>26</v>
      </c>
    </row>
    <row r="11" spans="1:12" ht="22.5" thickTop="1">
      <c r="A11" s="53">
        <v>1</v>
      </c>
      <c r="B11" s="446" t="s">
        <v>32</v>
      </c>
      <c r="C11" s="447"/>
      <c r="D11" s="447"/>
      <c r="E11" s="448"/>
      <c r="F11" s="151">
        <f>ปร.5!F18</f>
        <v>0</v>
      </c>
      <c r="G11" s="54"/>
    </row>
    <row r="12" spans="1:12">
      <c r="A12" s="16"/>
      <c r="B12" s="449"/>
      <c r="C12" s="450"/>
      <c r="D12" s="450"/>
      <c r="E12" s="451"/>
      <c r="F12" s="19"/>
      <c r="G12" s="20"/>
    </row>
    <row r="13" spans="1:12">
      <c r="A13" s="55"/>
      <c r="B13" s="452"/>
      <c r="C13" s="453"/>
      <c r="D13" s="453"/>
      <c r="E13" s="454"/>
      <c r="F13" s="56"/>
      <c r="G13" s="57"/>
    </row>
    <row r="14" spans="1:12">
      <c r="A14" s="58" t="s">
        <v>33</v>
      </c>
      <c r="B14" s="438" t="s">
        <v>34</v>
      </c>
      <c r="C14" s="439"/>
      <c r="D14" s="439"/>
      <c r="E14" s="440"/>
      <c r="F14" s="150">
        <f>SUM(F11:F13)</f>
        <v>0</v>
      </c>
      <c r="G14" s="24"/>
      <c r="I14" s="140"/>
      <c r="J14" s="140"/>
      <c r="K14" s="140"/>
      <c r="L14" s="140"/>
    </row>
    <row r="15" spans="1:12" ht="22.5" thickBot="1">
      <c r="A15" s="59"/>
      <c r="B15" s="431" t="s">
        <v>35</v>
      </c>
      <c r="C15" s="432"/>
      <c r="D15" s="432"/>
      <c r="E15" s="433"/>
      <c r="F15" s="50">
        <f>F14</f>
        <v>0</v>
      </c>
      <c r="G15" s="60"/>
      <c r="I15" s="141"/>
      <c r="J15" s="142"/>
      <c r="K15" s="143"/>
      <c r="L15" s="140"/>
    </row>
    <row r="16" spans="1:12" ht="22.5" thickTop="1">
      <c r="A16" s="59"/>
      <c r="B16" s="61" t="s">
        <v>35</v>
      </c>
      <c r="C16" s="434" t="str">
        <f>BAHTTEXT(F15)</f>
        <v>ศูนย์บาทถ้วน</v>
      </c>
      <c r="D16" s="434"/>
      <c r="E16" s="434"/>
      <c r="F16" s="434"/>
      <c r="G16" s="62"/>
      <c r="I16" s="140"/>
      <c r="J16" s="140"/>
      <c r="K16" s="140"/>
      <c r="L16" s="140"/>
    </row>
    <row r="17" spans="1:7">
      <c r="A17" s="63"/>
      <c r="B17" s="435"/>
      <c r="C17" s="436"/>
      <c r="D17" s="64"/>
      <c r="E17" s="64"/>
      <c r="F17" s="65"/>
      <c r="G17" s="66"/>
    </row>
    <row r="18" spans="1:7">
      <c r="A18" s="48"/>
      <c r="B18" s="437"/>
      <c r="C18" s="437"/>
      <c r="D18" s="49"/>
      <c r="E18" s="88"/>
      <c r="F18" s="88"/>
      <c r="G18" s="48"/>
    </row>
    <row r="19" spans="1:7">
      <c r="B19" s="415"/>
      <c r="C19" s="415"/>
      <c r="E19" s="415"/>
      <c r="F19" s="415"/>
    </row>
    <row r="20" spans="1:7">
      <c r="A20" s="162"/>
      <c r="B20" s="415" t="s">
        <v>40</v>
      </c>
      <c r="C20" s="415"/>
      <c r="D20" s="162" t="s">
        <v>69</v>
      </c>
      <c r="E20" s="82"/>
      <c r="F20" s="82"/>
      <c r="G20" s="162"/>
    </row>
    <row r="21" spans="1:7">
      <c r="A21" s="162"/>
      <c r="B21" s="415" t="s">
        <v>144</v>
      </c>
      <c r="C21" s="415"/>
      <c r="D21" s="161"/>
      <c r="E21" s="415"/>
      <c r="F21" s="415"/>
      <c r="G21" s="162"/>
    </row>
    <row r="22" spans="1:7">
      <c r="B22" s="417"/>
      <c r="C22" s="415"/>
      <c r="E22" s="415"/>
      <c r="F22" s="415"/>
    </row>
    <row r="23" spans="1:7">
      <c r="B23" s="415"/>
      <c r="C23" s="415"/>
      <c r="E23" s="415"/>
      <c r="F23" s="415"/>
    </row>
    <row r="24" spans="1:7">
      <c r="B24" s="415" t="s">
        <v>40</v>
      </c>
      <c r="C24" s="415"/>
      <c r="D24" s="162" t="s">
        <v>41</v>
      </c>
      <c r="E24" s="82"/>
      <c r="F24" s="82"/>
    </row>
    <row r="25" spans="1:7">
      <c r="A25" s="162"/>
      <c r="B25" s="415" t="s">
        <v>214</v>
      </c>
      <c r="C25" s="415"/>
      <c r="D25" s="161"/>
      <c r="E25" s="415"/>
      <c r="F25" s="415"/>
    </row>
    <row r="26" spans="1:7">
      <c r="A26" s="162"/>
      <c r="B26" s="415"/>
      <c r="C26" s="415"/>
      <c r="D26" s="161"/>
      <c r="E26" s="415"/>
      <c r="F26" s="415"/>
    </row>
    <row r="27" spans="1:7">
      <c r="A27" s="82"/>
      <c r="B27" s="415"/>
      <c r="C27" s="415"/>
      <c r="D27" s="82"/>
      <c r="E27" s="415"/>
      <c r="F27" s="415"/>
    </row>
    <row r="28" spans="1:7">
      <c r="B28" s="415" t="s">
        <v>40</v>
      </c>
      <c r="C28" s="415"/>
      <c r="D28" s="162" t="s">
        <v>68</v>
      </c>
      <c r="E28" s="82"/>
      <c r="F28" s="82"/>
    </row>
    <row r="29" spans="1:7">
      <c r="B29" s="415" t="s">
        <v>73</v>
      </c>
      <c r="C29" s="415"/>
      <c r="D29" s="161"/>
      <c r="E29" s="415"/>
      <c r="F29" s="415"/>
    </row>
    <row r="30" spans="1:7">
      <c r="B30" s="415"/>
      <c r="C30" s="415"/>
      <c r="E30" s="415"/>
      <c r="F30" s="415"/>
    </row>
    <row r="31" spans="1:7">
      <c r="B31" s="415"/>
      <c r="C31" s="415"/>
      <c r="E31" s="415"/>
      <c r="F31" s="415"/>
    </row>
  </sheetData>
  <mergeCells count="39">
    <mergeCell ref="B14:E14"/>
    <mergeCell ref="A2:G2"/>
    <mergeCell ref="A5:D5"/>
    <mergeCell ref="E5:G5"/>
    <mergeCell ref="A7:D7"/>
    <mergeCell ref="E7:G7"/>
    <mergeCell ref="A8:D8"/>
    <mergeCell ref="E8:G8"/>
    <mergeCell ref="B10:E10"/>
    <mergeCell ref="B11:E11"/>
    <mergeCell ref="B12:E12"/>
    <mergeCell ref="B13:E13"/>
    <mergeCell ref="B23:C23"/>
    <mergeCell ref="E23:F23"/>
    <mergeCell ref="B15:E15"/>
    <mergeCell ref="C16:F16"/>
    <mergeCell ref="B17:C17"/>
    <mergeCell ref="B18:C18"/>
    <mergeCell ref="B19:C19"/>
    <mergeCell ref="E19:F19"/>
    <mergeCell ref="B20:C20"/>
    <mergeCell ref="B21:C21"/>
    <mergeCell ref="E21:F21"/>
    <mergeCell ref="B22:C22"/>
    <mergeCell ref="E22:F22"/>
    <mergeCell ref="B31:C31"/>
    <mergeCell ref="E31:F31"/>
    <mergeCell ref="B24:C24"/>
    <mergeCell ref="B25:C25"/>
    <mergeCell ref="E25:F25"/>
    <mergeCell ref="B26:C26"/>
    <mergeCell ref="E26:F26"/>
    <mergeCell ref="B27:C27"/>
    <mergeCell ref="E27:F27"/>
    <mergeCell ref="B28:C28"/>
    <mergeCell ref="B29:C29"/>
    <mergeCell ref="E29:F29"/>
    <mergeCell ref="B30:C30"/>
    <mergeCell ref="E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ปร.4 (ปรับ)</vt:lpstr>
      <vt:lpstr>ปร.4</vt:lpstr>
      <vt:lpstr>ปร.5</vt:lpstr>
      <vt:lpstr>ปร.6 </vt:lpstr>
      <vt:lpstr>ปร.4!Print_Area</vt:lpstr>
      <vt:lpstr>'ปร.4 (ปรับ)'!Print_Area</vt:lpstr>
      <vt:lpstr>ปร.5!Print_Area</vt:lpstr>
      <vt:lpstr>ปร.4!Print_Titles</vt:lpstr>
      <vt:lpstr>'ปร.4 (ปรับ)'!Print_Titles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president048</cp:lastModifiedBy>
  <cp:lastPrinted>2022-03-30T02:27:19Z</cp:lastPrinted>
  <dcterms:created xsi:type="dcterms:W3CDTF">2016-05-24T09:05:06Z</dcterms:created>
  <dcterms:modified xsi:type="dcterms:W3CDTF">2022-04-01T02:40:57Z</dcterms:modified>
</cp:coreProperties>
</file>