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เปิ้ลพัสดุ (มทร.อีสาน)\ประกวดราคา ปี 2567\ก่อสร้างอาคารร้อยเอ็ด\"/>
    </mc:Choice>
  </mc:AlternateContent>
  <bookViews>
    <workbookView xWindow="-120" yWindow="-120" windowWidth="29040" windowHeight="15840" tabRatio="813" firstSheet="2" activeTab="7"/>
  </bookViews>
  <sheets>
    <sheet name="XXXXXXX" sheetId="16" state="veryHidden" r:id="rId1"/>
    <sheet name="ผ่อง" sheetId="23" state="veryHidden" r:id="rId2"/>
    <sheet name="รายละเอียดค่าใช้จ่ายพิเศษ" sheetId="65" r:id="rId3"/>
    <sheet name="ปร.1" sheetId="7" r:id="rId4"/>
    <sheet name="ปร.2" sheetId="8" r:id="rId5"/>
    <sheet name="ปร.3" sheetId="9" r:id="rId6"/>
    <sheet name="ปร.4 (พ)" sheetId="69" r:id="rId7"/>
    <sheet name="ปร.4" sheetId="70" r:id="rId8"/>
    <sheet name="ปร.5(ก)" sheetId="62" r:id="rId9"/>
    <sheet name="ปร.5(ข)" sheetId="64" r:id="rId10"/>
    <sheet name="ปร.6" sheetId="63" r:id="rId11"/>
    <sheet name="ชื่อโครงการ" sheetId="71" r:id="rId12"/>
  </sheets>
  <externalReferences>
    <externalReference r:id="rId13"/>
    <externalReference r:id="rId14"/>
  </externalReferences>
  <definedNames>
    <definedName name="_day1" localSheetId="6">#REF!</definedName>
    <definedName name="_day1">#REF!</definedName>
    <definedName name="_day10" localSheetId="6">#REF!</definedName>
    <definedName name="_day10">#REF!</definedName>
    <definedName name="_day11" localSheetId="6">#REF!</definedName>
    <definedName name="_day11">#REF!</definedName>
    <definedName name="_day12" localSheetId="6">#REF!</definedName>
    <definedName name="_day12">#REF!</definedName>
    <definedName name="_day13" localSheetId="6">#REF!</definedName>
    <definedName name="_day13">#REF!</definedName>
    <definedName name="_day19" localSheetId="6">#REF!</definedName>
    <definedName name="_day19">#REF!</definedName>
    <definedName name="_day2" localSheetId="6">#REF!</definedName>
    <definedName name="_day2">#REF!</definedName>
    <definedName name="_day3" localSheetId="6">#REF!</definedName>
    <definedName name="_day3">#REF!</definedName>
    <definedName name="_day4" localSheetId="6">#REF!</definedName>
    <definedName name="_day4">#REF!</definedName>
    <definedName name="_day5" localSheetId="6">#REF!</definedName>
    <definedName name="_day5">#REF!</definedName>
    <definedName name="_day6" localSheetId="6">#REF!</definedName>
    <definedName name="_day6">#REF!</definedName>
    <definedName name="_day7" localSheetId="6">#REF!</definedName>
    <definedName name="_day7">#REF!</definedName>
    <definedName name="_day8" localSheetId="6">#REF!</definedName>
    <definedName name="_day8">#REF!</definedName>
    <definedName name="_day9" localSheetId="6">#REF!</definedName>
    <definedName name="_day9">#REF!</definedName>
    <definedName name="cost1" localSheetId="6">#REF!</definedName>
    <definedName name="cost1">#REF!</definedName>
    <definedName name="cost10" localSheetId="6">#REF!</definedName>
    <definedName name="cost10">#REF!</definedName>
    <definedName name="cost11" localSheetId="6">#REF!</definedName>
    <definedName name="cost11">#REF!</definedName>
    <definedName name="cost12" localSheetId="6">#REF!</definedName>
    <definedName name="cost12">#REF!</definedName>
    <definedName name="cost13" localSheetId="6">#REF!</definedName>
    <definedName name="cost13">#REF!</definedName>
    <definedName name="cost2" localSheetId="6">#REF!</definedName>
    <definedName name="cost2">#REF!</definedName>
    <definedName name="cost3" localSheetId="6">#REF!</definedName>
    <definedName name="cost3">#REF!</definedName>
    <definedName name="cost4" localSheetId="6">#REF!</definedName>
    <definedName name="cost4">#REF!</definedName>
    <definedName name="cost5" localSheetId="6">#REF!</definedName>
    <definedName name="cost5">#REF!</definedName>
    <definedName name="cost6" localSheetId="6">#REF!</definedName>
    <definedName name="cost6">#REF!</definedName>
    <definedName name="cost7" localSheetId="6">#REF!</definedName>
    <definedName name="cost7">#REF!</definedName>
    <definedName name="cost8" localSheetId="6">#REF!</definedName>
    <definedName name="cost8">#REF!</definedName>
    <definedName name="cost9" localSheetId="6">#REF!</definedName>
    <definedName name="cost9">#REF!</definedName>
    <definedName name="LLOOO" localSheetId="6">#REF!</definedName>
    <definedName name="LLOOO">#REF!</definedName>
    <definedName name="_xlnm.Print_Area" localSheetId="3">ปร.1!$A$1:$G$41</definedName>
    <definedName name="_xlnm.Print_Area" localSheetId="4">ปร.2!$A$1:$R$24</definedName>
    <definedName name="_xlnm.Print_Area" localSheetId="5">ปร.3!$A$1:$H$41</definedName>
    <definedName name="_xlnm.Print_Area" localSheetId="7">ปร.4!$A$1:$J$416</definedName>
    <definedName name="_xlnm.Print_Area" localSheetId="6">'ปร.4 (พ)'!$A$2:$F$26</definedName>
    <definedName name="_xlnm.Print_Area" localSheetId="8">'ปร.5(ก)'!$A$1:$F$39</definedName>
    <definedName name="_xlnm.Print_Area" localSheetId="9">'ปร.5(ข)'!$A$1:$F$32</definedName>
    <definedName name="_xlnm.Print_Area" localSheetId="10">ปร.6!$A$1:$D$35</definedName>
    <definedName name="_xlnm.Print_Area" localSheetId="2">รายละเอียดค่าใช้จ่ายพิเศษ!$A$1:$K$40</definedName>
    <definedName name="_xlnm.Print_Area">#REF!</definedName>
    <definedName name="PRINT_AREA_MI" localSheetId="6">#REF!</definedName>
    <definedName name="PRINT_AREA_MI">#REF!</definedName>
    <definedName name="_xlnm.Print_Titles" localSheetId="7">ปร.4!$1:$9</definedName>
    <definedName name="กกกกก" localSheetId="6">#REF!</definedName>
    <definedName name="กกกกก">#REF!</definedName>
    <definedName name="งานทั่วไป" localSheetId="6">[1]ภูมิทัศน์!#REF!</definedName>
    <definedName name="งานทั่วไป">[1]ภูมิทัศน์!#REF!</definedName>
    <definedName name="งานบัวเชิงผนัง" localSheetId="6">[1]ภูมิทัศน์!#REF!</definedName>
    <definedName name="งานบัวเชิงผนัง">[1]ภูมิทัศน์!#REF!</definedName>
    <definedName name="งานประตูหน้าต่าง" localSheetId="6">[1]ภูมิทัศน์!#REF!</definedName>
    <definedName name="งานประตูหน้าต่าง">[1]ภูมิทัศน์!#REF!</definedName>
    <definedName name="งานผนัง" localSheetId="6">[1]ภูมิทัศน์!#REF!</definedName>
    <definedName name="งานผนัง">[1]ภูมิทัศน์!#REF!</definedName>
    <definedName name="งานฝ้าเพดาน" localSheetId="6">[1]ภูมิทัศน์!#REF!</definedName>
    <definedName name="งานฝ้าเพดาน">[1]ภูมิทัศน์!#REF!</definedName>
    <definedName name="งานพื้น" localSheetId="6">[1]ภูมิทัศน์!#REF!</definedName>
    <definedName name="งานพื้น">[1]ภูมิทัศน์!#REF!</definedName>
    <definedName name="งานสุขภัณฑ์" localSheetId="6">[1]ภูมิทัศน์!#REF!</definedName>
    <definedName name="งานสุขภัณฑ์">[1]ภูมิทัศน์!#REF!</definedName>
    <definedName name="งานหลังคา" localSheetId="6">[1]ภูมิทัศน์!#REF!</definedName>
    <definedName name="งานหลังคา">[1]ภูมิทัศน์!#REF!</definedName>
    <definedName name="จัดสร้าง" localSheetId="6">#REF!</definedName>
    <definedName name="จัดสร้าง">#REF!</definedName>
    <definedName name="ใช่" localSheetId="6">#REF!</definedName>
    <definedName name="ใช่">#REF!</definedName>
    <definedName name="ดด" localSheetId="6">#REF!</definedName>
    <definedName name="ดด">#REF!</definedName>
    <definedName name="วววววววว" localSheetId="6">#REF!</definedName>
    <definedName name="วววววววว">#REF!</definedName>
    <definedName name="ววววววววว" localSheetId="6">#REF!</definedName>
    <definedName name="ววววววววว">#REF!</definedName>
    <definedName name="ศาลปกครอง" localSheetId="6">#REF!</definedName>
    <definedName name="ศาลปกครอ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8" i="70" l="1"/>
  <c r="B407" i="70"/>
  <c r="B14" i="62"/>
  <c r="H212" i="70" l="1"/>
  <c r="F212" i="70"/>
  <c r="H211" i="70"/>
  <c r="F211" i="70"/>
  <c r="H210" i="70"/>
  <c r="F210" i="70"/>
  <c r="H209" i="70"/>
  <c r="F209" i="70"/>
  <c r="H208" i="70"/>
  <c r="F208" i="70"/>
  <c r="H207" i="70"/>
  <c r="F207" i="70"/>
  <c r="H206" i="70"/>
  <c r="F206" i="70"/>
  <c r="H204" i="70"/>
  <c r="F204" i="70"/>
  <c r="H203" i="70"/>
  <c r="F203" i="70"/>
  <c r="H202" i="70"/>
  <c r="F202" i="70"/>
  <c r="H201" i="70"/>
  <c r="F201" i="70"/>
  <c r="H198" i="70"/>
  <c r="F198" i="70"/>
  <c r="I198" i="70" s="1"/>
  <c r="H197" i="70"/>
  <c r="F197" i="70"/>
  <c r="H196" i="70"/>
  <c r="F196" i="70"/>
  <c r="H194" i="70"/>
  <c r="F194" i="70"/>
  <c r="H193" i="70"/>
  <c r="F193" i="70"/>
  <c r="H192" i="70"/>
  <c r="F192" i="70"/>
  <c r="H191" i="70"/>
  <c r="F191" i="70"/>
  <c r="H190" i="70"/>
  <c r="F190" i="70"/>
  <c r="H189" i="70"/>
  <c r="F189" i="70"/>
  <c r="F188" i="70"/>
  <c r="I188" i="70" s="1"/>
  <c r="H187" i="70"/>
  <c r="F187" i="70"/>
  <c r="I187" i="70" s="1"/>
  <c r="H186" i="70"/>
  <c r="F186" i="70"/>
  <c r="H185" i="70"/>
  <c r="F185" i="70"/>
  <c r="I185" i="70" s="1"/>
  <c r="H184" i="70"/>
  <c r="F184" i="70"/>
  <c r="I184" i="70" s="1"/>
  <c r="H183" i="70"/>
  <c r="F183" i="70"/>
  <c r="H182" i="70"/>
  <c r="F182" i="70"/>
  <c r="I182" i="70" s="1"/>
  <c r="H181" i="70"/>
  <c r="F181" i="70"/>
  <c r="H180" i="70"/>
  <c r="F180" i="70"/>
  <c r="I180" i="70" s="1"/>
  <c r="H179" i="70"/>
  <c r="F179" i="70"/>
  <c r="H173" i="70"/>
  <c r="F173" i="70"/>
  <c r="H167" i="70"/>
  <c r="F167" i="70"/>
  <c r="I167" i="70" s="1"/>
  <c r="H166" i="70"/>
  <c r="F166" i="70"/>
  <c r="I166" i="70" s="1"/>
  <c r="H165" i="70"/>
  <c r="F165" i="70"/>
  <c r="H164" i="70"/>
  <c r="F164" i="70"/>
  <c r="H163" i="70"/>
  <c r="F163" i="70"/>
  <c r="H160" i="70"/>
  <c r="F160" i="70"/>
  <c r="H159" i="70"/>
  <c r="F159" i="70"/>
  <c r="H158" i="70"/>
  <c r="F158" i="70"/>
  <c r="H157" i="70"/>
  <c r="F157" i="70"/>
  <c r="H156" i="70"/>
  <c r="F156" i="70"/>
  <c r="H155" i="70"/>
  <c r="F155" i="70"/>
  <c r="H154" i="70"/>
  <c r="F154" i="70"/>
  <c r="H153" i="70"/>
  <c r="F153" i="70"/>
  <c r="H152" i="70"/>
  <c r="F152" i="70"/>
  <c r="I152" i="70" s="1"/>
  <c r="H151" i="70"/>
  <c r="F151" i="70"/>
  <c r="H150" i="70"/>
  <c r="F150" i="70"/>
  <c r="H149" i="70"/>
  <c r="F149" i="70"/>
  <c r="H148" i="70"/>
  <c r="F148" i="70"/>
  <c r="H147" i="70"/>
  <c r="F147" i="70"/>
  <c r="H146" i="70"/>
  <c r="F146" i="70"/>
  <c r="H144" i="70"/>
  <c r="F144" i="70"/>
  <c r="H143" i="70"/>
  <c r="F143" i="70"/>
  <c r="H142" i="70"/>
  <c r="F142" i="70"/>
  <c r="H141" i="70"/>
  <c r="F141" i="70"/>
  <c r="H140" i="70"/>
  <c r="F140" i="70"/>
  <c r="H139" i="70"/>
  <c r="F139" i="70"/>
  <c r="H138" i="70"/>
  <c r="F138" i="70"/>
  <c r="H135" i="70"/>
  <c r="F135" i="70"/>
  <c r="H134" i="70"/>
  <c r="F134" i="70"/>
  <c r="H133" i="70"/>
  <c r="F133" i="70"/>
  <c r="I133" i="70" s="1"/>
  <c r="H132" i="70"/>
  <c r="F132" i="70"/>
  <c r="H131" i="70"/>
  <c r="F131" i="70"/>
  <c r="I131" i="70" s="1"/>
  <c r="H129" i="70"/>
  <c r="F129" i="70"/>
  <c r="H128" i="70"/>
  <c r="F128" i="70"/>
  <c r="H127" i="70"/>
  <c r="F127" i="70"/>
  <c r="H125" i="70"/>
  <c r="F125" i="70"/>
  <c r="H124" i="70"/>
  <c r="F124" i="70"/>
  <c r="I124" i="70" s="1"/>
  <c r="H123" i="70"/>
  <c r="F123" i="70"/>
  <c r="H122" i="70"/>
  <c r="F122" i="70"/>
  <c r="I122" i="70" s="1"/>
  <c r="H120" i="70"/>
  <c r="F120" i="70"/>
  <c r="H119" i="70"/>
  <c r="F119" i="70"/>
  <c r="I119" i="70" s="1"/>
  <c r="H118" i="70"/>
  <c r="F118" i="70"/>
  <c r="H115" i="70"/>
  <c r="F115" i="70"/>
  <c r="I115" i="70" s="1"/>
  <c r="H114" i="70"/>
  <c r="F114" i="70"/>
  <c r="H113" i="70"/>
  <c r="F113" i="70"/>
  <c r="I113" i="70" s="1"/>
  <c r="H112" i="70"/>
  <c r="F112" i="70"/>
  <c r="H111" i="70"/>
  <c r="F111" i="70"/>
  <c r="I111" i="70" s="1"/>
  <c r="H110" i="70"/>
  <c r="F110" i="70"/>
  <c r="C275" i="70"/>
  <c r="C227" i="70"/>
  <c r="C224" i="70"/>
  <c r="C223" i="70"/>
  <c r="C220" i="70"/>
  <c r="C219" i="70"/>
  <c r="C218" i="70"/>
  <c r="I129" i="70" l="1"/>
  <c r="I147" i="70"/>
  <c r="I151" i="70"/>
  <c r="I160" i="70"/>
  <c r="I190" i="70"/>
  <c r="I192" i="70"/>
  <c r="I209" i="70"/>
  <c r="I120" i="70"/>
  <c r="I123" i="70"/>
  <c r="I125" i="70"/>
  <c r="I128" i="70"/>
  <c r="I155" i="70"/>
  <c r="I159" i="70"/>
  <c r="I186" i="70"/>
  <c r="I201" i="70"/>
  <c r="I203" i="70"/>
  <c r="I208" i="70"/>
  <c r="I212" i="70"/>
  <c r="I139" i="70"/>
  <c r="I143" i="70"/>
  <c r="I148" i="70"/>
  <c r="I181" i="70"/>
  <c r="I183" i="70"/>
  <c r="I189" i="70"/>
  <c r="I197" i="70"/>
  <c r="I127" i="70"/>
  <c r="I193" i="70"/>
  <c r="I196" i="70"/>
  <c r="I110" i="70"/>
  <c r="I112" i="70"/>
  <c r="I114" i="70"/>
  <c r="I118" i="70"/>
  <c r="I132" i="70"/>
  <c r="I134" i="70"/>
  <c r="I138" i="70"/>
  <c r="I142" i="70"/>
  <c r="I156" i="70"/>
  <c r="I204" i="70"/>
  <c r="I141" i="70"/>
  <c r="I144" i="70"/>
  <c r="I150" i="70"/>
  <c r="I153" i="70"/>
  <c r="I158" i="70"/>
  <c r="I163" i="70"/>
  <c r="I165" i="70"/>
  <c r="I173" i="70"/>
  <c r="I207" i="70"/>
  <c r="I210" i="70"/>
  <c r="I135" i="70"/>
  <c r="I140" i="70"/>
  <c r="I146" i="70"/>
  <c r="I149" i="70"/>
  <c r="I154" i="70"/>
  <c r="I157" i="70"/>
  <c r="I164" i="70"/>
  <c r="I179" i="70"/>
  <c r="I191" i="70"/>
  <c r="I194" i="70"/>
  <c r="I202" i="70"/>
  <c r="I206" i="70"/>
  <c r="I211" i="70"/>
  <c r="F369" i="70"/>
  <c r="H214" i="70" l="1"/>
  <c r="I214" i="70" l="1"/>
  <c r="F214" i="70"/>
  <c r="F58" i="70" l="1"/>
  <c r="H73" i="70" l="1"/>
  <c r="F73" i="70"/>
  <c r="H60" i="70"/>
  <c r="F60" i="70"/>
  <c r="H45" i="70"/>
  <c r="F45" i="70"/>
  <c r="H44" i="70"/>
  <c r="F44" i="70"/>
  <c r="C357" i="70"/>
  <c r="F357" i="70" l="1"/>
  <c r="H357" i="70"/>
  <c r="I73" i="70"/>
  <c r="I60" i="70"/>
  <c r="I45" i="70"/>
  <c r="I44" i="70"/>
  <c r="F404" i="70" l="1"/>
  <c r="H404" i="70"/>
  <c r="F400" i="70"/>
  <c r="H400" i="70"/>
  <c r="F396" i="70"/>
  <c r="H396" i="70"/>
  <c r="H405" i="70"/>
  <c r="F405" i="70"/>
  <c r="H403" i="70"/>
  <c r="F403" i="70"/>
  <c r="H402" i="70"/>
  <c r="F402" i="70"/>
  <c r="H397" i="70"/>
  <c r="F397" i="70"/>
  <c r="H395" i="70"/>
  <c r="F395" i="70"/>
  <c r="H398" i="70"/>
  <c r="F398" i="70"/>
  <c r="H401" i="70"/>
  <c r="F401" i="70"/>
  <c r="H399" i="70"/>
  <c r="F399" i="70"/>
  <c r="H297" i="70"/>
  <c r="F297" i="70"/>
  <c r="C99" i="70"/>
  <c r="H99" i="70" s="1"/>
  <c r="C98" i="70"/>
  <c r="H98" i="70" s="1"/>
  <c r="C97" i="70"/>
  <c r="H97" i="70" s="1"/>
  <c r="C96" i="70"/>
  <c r="H96" i="70" s="1"/>
  <c r="C95" i="70"/>
  <c r="H95" i="70" s="1"/>
  <c r="C94" i="70"/>
  <c r="H94" i="70" s="1"/>
  <c r="C100" i="70"/>
  <c r="F29" i="70"/>
  <c r="H29" i="70"/>
  <c r="F30" i="70"/>
  <c r="H30" i="70"/>
  <c r="F32" i="70"/>
  <c r="H32" i="70"/>
  <c r="F33" i="70"/>
  <c r="H33" i="70"/>
  <c r="F34" i="70"/>
  <c r="H34" i="70"/>
  <c r="F35" i="70"/>
  <c r="H35" i="70"/>
  <c r="F37" i="70"/>
  <c r="H37" i="70"/>
  <c r="F38" i="70"/>
  <c r="H38" i="70"/>
  <c r="F39" i="70"/>
  <c r="H39" i="70"/>
  <c r="F40" i="70"/>
  <c r="H40" i="70"/>
  <c r="F41" i="70"/>
  <c r="H41" i="70"/>
  <c r="F42" i="70"/>
  <c r="H42" i="70"/>
  <c r="F46" i="70"/>
  <c r="H46" i="70"/>
  <c r="F48" i="70"/>
  <c r="H48" i="70"/>
  <c r="F50" i="70"/>
  <c r="H50" i="70"/>
  <c r="F51" i="70"/>
  <c r="H51" i="70"/>
  <c r="F52" i="70"/>
  <c r="H52" i="70"/>
  <c r="F53" i="70"/>
  <c r="H53" i="70"/>
  <c r="F54" i="70"/>
  <c r="H54" i="70"/>
  <c r="F55" i="70"/>
  <c r="H55" i="70"/>
  <c r="F56" i="70"/>
  <c r="H56" i="70"/>
  <c r="F61" i="70"/>
  <c r="H61" i="70"/>
  <c r="H63" i="70"/>
  <c r="F64" i="70"/>
  <c r="H64" i="70"/>
  <c r="F65" i="70"/>
  <c r="H65" i="70"/>
  <c r="F66" i="70"/>
  <c r="H66" i="70"/>
  <c r="F67" i="70"/>
  <c r="H67" i="70"/>
  <c r="F68" i="70"/>
  <c r="H68" i="70"/>
  <c r="F70" i="70"/>
  <c r="F77" i="70"/>
  <c r="H77" i="70"/>
  <c r="F78" i="70"/>
  <c r="H78" i="70"/>
  <c r="F79" i="70"/>
  <c r="H79" i="70"/>
  <c r="F80" i="70"/>
  <c r="H81" i="70"/>
  <c r="H82" i="70"/>
  <c r="H88" i="70"/>
  <c r="F89" i="70"/>
  <c r="H89" i="70"/>
  <c r="F90" i="70"/>
  <c r="H91" i="70"/>
  <c r="H92" i="70"/>
  <c r="F102" i="70"/>
  <c r="H102" i="70"/>
  <c r="F103" i="70"/>
  <c r="H103" i="70"/>
  <c r="F104" i="70"/>
  <c r="H104" i="70"/>
  <c r="F100" i="70" l="1"/>
  <c r="H100" i="70"/>
  <c r="H58" i="70"/>
  <c r="H70" i="70"/>
  <c r="I70" i="70" s="1"/>
  <c r="I402" i="70"/>
  <c r="I405" i="70"/>
  <c r="I404" i="70"/>
  <c r="F96" i="70"/>
  <c r="I96" i="70" s="1"/>
  <c r="I397" i="70"/>
  <c r="I395" i="70"/>
  <c r="I403" i="70"/>
  <c r="I396" i="70"/>
  <c r="I400" i="70"/>
  <c r="I398" i="70"/>
  <c r="I399" i="70"/>
  <c r="I401" i="70"/>
  <c r="F95" i="70"/>
  <c r="I95" i="70" s="1"/>
  <c r="F99" i="70"/>
  <c r="I99" i="70" s="1"/>
  <c r="I297" i="70"/>
  <c r="F97" i="70"/>
  <c r="I97" i="70" s="1"/>
  <c r="H76" i="70"/>
  <c r="F98" i="70"/>
  <c r="I98" i="70" s="1"/>
  <c r="F94" i="70"/>
  <c r="I94" i="70" s="1"/>
  <c r="I103" i="70"/>
  <c r="I67" i="70"/>
  <c r="F63" i="70"/>
  <c r="I63" i="70" s="1"/>
  <c r="I66" i="70"/>
  <c r="F81" i="70"/>
  <c r="I81" i="70" s="1"/>
  <c r="F88" i="70"/>
  <c r="I88" i="70" s="1"/>
  <c r="H74" i="70"/>
  <c r="I104" i="70"/>
  <c r="I55" i="70"/>
  <c r="I48" i="70"/>
  <c r="I35" i="70"/>
  <c r="I79" i="70"/>
  <c r="I32" i="70"/>
  <c r="I52" i="70"/>
  <c r="I65" i="70"/>
  <c r="I42" i="70"/>
  <c r="I38" i="70"/>
  <c r="I29" i="70"/>
  <c r="C101" i="70"/>
  <c r="F101" i="70" s="1"/>
  <c r="I46" i="70"/>
  <c r="I41" i="70"/>
  <c r="I39" i="70"/>
  <c r="I100" i="70"/>
  <c r="F82" i="70"/>
  <c r="I82" i="70" s="1"/>
  <c r="I30" i="70"/>
  <c r="I102" i="70"/>
  <c r="I54" i="70"/>
  <c r="I77" i="70"/>
  <c r="I53" i="70"/>
  <c r="I51" i="70"/>
  <c r="I37" i="70"/>
  <c r="I89" i="70"/>
  <c r="I78" i="70"/>
  <c r="I68" i="70"/>
  <c r="I56" i="70"/>
  <c r="I40" i="70"/>
  <c r="I33" i="70"/>
  <c r="I64" i="70"/>
  <c r="I50" i="70"/>
  <c r="I34" i="70"/>
  <c r="I61" i="70"/>
  <c r="H285" i="70"/>
  <c r="F285" i="70"/>
  <c r="H284" i="70"/>
  <c r="F284" i="70"/>
  <c r="H282" i="70"/>
  <c r="F282" i="70"/>
  <c r="H281" i="70"/>
  <c r="F281" i="70"/>
  <c r="H280" i="70"/>
  <c r="F280" i="70"/>
  <c r="H279" i="70"/>
  <c r="F279" i="70"/>
  <c r="H278" i="70"/>
  <c r="F278" i="70"/>
  <c r="H277" i="70"/>
  <c r="F277" i="70"/>
  <c r="H275" i="70"/>
  <c r="F275" i="70"/>
  <c r="H273" i="70"/>
  <c r="F273" i="70"/>
  <c r="H272" i="70"/>
  <c r="F272" i="70"/>
  <c r="H271" i="70"/>
  <c r="F271" i="70"/>
  <c r="H270" i="70"/>
  <c r="F270" i="70"/>
  <c r="H269" i="70"/>
  <c r="F269" i="70"/>
  <c r="H267" i="70"/>
  <c r="F267" i="70"/>
  <c r="H266" i="70"/>
  <c r="F266" i="70"/>
  <c r="H264" i="70"/>
  <c r="F264" i="70"/>
  <c r="H262" i="70"/>
  <c r="F262" i="70"/>
  <c r="H260" i="70"/>
  <c r="F260" i="70"/>
  <c r="H258" i="70"/>
  <c r="F258" i="70"/>
  <c r="H257" i="70"/>
  <c r="F257" i="70"/>
  <c r="H255" i="70"/>
  <c r="F255" i="70"/>
  <c r="H253" i="70"/>
  <c r="F253" i="70"/>
  <c r="H252" i="70"/>
  <c r="F252" i="70"/>
  <c r="H250" i="70"/>
  <c r="F250" i="70"/>
  <c r="H247" i="70"/>
  <c r="F247" i="70"/>
  <c r="H246" i="70"/>
  <c r="F246" i="70"/>
  <c r="H245" i="70"/>
  <c r="F245" i="70"/>
  <c r="H244" i="70"/>
  <c r="F244" i="70"/>
  <c r="H241" i="70"/>
  <c r="F241" i="70"/>
  <c r="H240" i="70"/>
  <c r="F240" i="70"/>
  <c r="H239" i="70"/>
  <c r="F239" i="70"/>
  <c r="H237" i="70"/>
  <c r="F237" i="70"/>
  <c r="H236" i="70"/>
  <c r="F236" i="70"/>
  <c r="H235" i="70"/>
  <c r="F235" i="70"/>
  <c r="H234" i="70"/>
  <c r="F234" i="70"/>
  <c r="H232" i="70"/>
  <c r="F232" i="70"/>
  <c r="H231" i="70"/>
  <c r="F231" i="70"/>
  <c r="H230" i="70"/>
  <c r="F230" i="70"/>
  <c r="H227" i="70"/>
  <c r="F227" i="70"/>
  <c r="F228" i="70" s="1"/>
  <c r="H224" i="70"/>
  <c r="F224" i="70"/>
  <c r="H223" i="70"/>
  <c r="F223" i="70"/>
  <c r="H220" i="70"/>
  <c r="F220" i="70"/>
  <c r="H219" i="70"/>
  <c r="F219" i="70"/>
  <c r="H218" i="70"/>
  <c r="F218" i="70"/>
  <c r="I58" i="70" l="1"/>
  <c r="F91" i="70"/>
  <c r="I91" i="70" s="1"/>
  <c r="F84" i="70"/>
  <c r="F76" i="70"/>
  <c r="I76" i="70" s="1"/>
  <c r="H101" i="70"/>
  <c r="I101" i="70" s="1"/>
  <c r="H86" i="70"/>
  <c r="H71" i="70"/>
  <c r="H84" i="70"/>
  <c r="F225" i="70"/>
  <c r="I231" i="70"/>
  <c r="I252" i="70"/>
  <c r="I271" i="70"/>
  <c r="I273" i="70"/>
  <c r="F92" i="70"/>
  <c r="I92" i="70" s="1"/>
  <c r="H80" i="70"/>
  <c r="I80" i="70" s="1"/>
  <c r="H90" i="70"/>
  <c r="I90" i="70" s="1"/>
  <c r="F86" i="70"/>
  <c r="F74" i="70"/>
  <c r="I74" i="70" s="1"/>
  <c r="I232" i="70"/>
  <c r="I250" i="70"/>
  <c r="I270" i="70"/>
  <c r="I220" i="70"/>
  <c r="I278" i="70"/>
  <c r="I280" i="70"/>
  <c r="I284" i="70"/>
  <c r="I247" i="70"/>
  <c r="H221" i="70"/>
  <c r="I240" i="70"/>
  <c r="I262" i="70"/>
  <c r="I269" i="70"/>
  <c r="I219" i="70"/>
  <c r="H228" i="70"/>
  <c r="I228" i="70" s="1"/>
  <c r="I236" i="70"/>
  <c r="I239" i="70"/>
  <c r="I241" i="70"/>
  <c r="I257" i="70"/>
  <c r="I260" i="70"/>
  <c r="I264" i="70"/>
  <c r="I267" i="70"/>
  <c r="I282" i="70"/>
  <c r="I223" i="70"/>
  <c r="I230" i="70"/>
  <c r="I227" i="70"/>
  <c r="I235" i="70"/>
  <c r="I237" i="70"/>
  <c r="I255" i="70"/>
  <c r="I258" i="70"/>
  <c r="I272" i="70"/>
  <c r="I277" i="70"/>
  <c r="I279" i="70"/>
  <c r="I281" i="70"/>
  <c r="I285" i="70"/>
  <c r="I234" i="70"/>
  <c r="I253" i="70"/>
  <c r="I266" i="70"/>
  <c r="I275" i="70"/>
  <c r="H225" i="70"/>
  <c r="I224" i="70"/>
  <c r="I246" i="70"/>
  <c r="H248" i="70"/>
  <c r="I244" i="70"/>
  <c r="F248" i="70"/>
  <c r="I245" i="70"/>
  <c r="I218" i="70"/>
  <c r="F221" i="70"/>
  <c r="H106" i="70" l="1"/>
  <c r="F71" i="70"/>
  <c r="I86" i="70"/>
  <c r="I225" i="70"/>
  <c r="I84" i="70"/>
  <c r="I221" i="70"/>
  <c r="I248" i="70"/>
  <c r="I71" i="70" l="1"/>
  <c r="I106" i="70" s="1"/>
  <c r="F106" i="70"/>
  <c r="H393" i="70"/>
  <c r="F393" i="70"/>
  <c r="I393" i="70" l="1"/>
  <c r="H308" i="70"/>
  <c r="F308" i="70"/>
  <c r="H342" i="70"/>
  <c r="F342" i="70"/>
  <c r="H339" i="70"/>
  <c r="F339" i="70"/>
  <c r="H326" i="70"/>
  <c r="F326" i="70"/>
  <c r="H327" i="70"/>
  <c r="F327" i="70"/>
  <c r="I342" i="70" l="1"/>
  <c r="I308" i="70"/>
  <c r="I339" i="70"/>
  <c r="I327" i="70"/>
  <c r="I326" i="70"/>
  <c r="H328" i="70" l="1"/>
  <c r="F328" i="70"/>
  <c r="I328" i="70" l="1"/>
  <c r="H369" i="70"/>
  <c r="I369" i="70" l="1"/>
  <c r="F365" i="70" l="1"/>
  <c r="H352" i="70"/>
  <c r="F352" i="70"/>
  <c r="H351" i="70"/>
  <c r="F351" i="70"/>
  <c r="H350" i="70"/>
  <c r="F350" i="70"/>
  <c r="I351" i="70" l="1"/>
  <c r="I352" i="70"/>
  <c r="I350" i="70"/>
  <c r="H302" i="70" l="1"/>
  <c r="F347" i="70" l="1"/>
  <c r="H347" i="70"/>
  <c r="I347" i="70" l="1"/>
  <c r="I357" i="70" l="1"/>
  <c r="H349" i="70"/>
  <c r="F349" i="70"/>
  <c r="H348" i="70"/>
  <c r="F348" i="70"/>
  <c r="H358" i="70"/>
  <c r="H356" i="70"/>
  <c r="F356" i="70"/>
  <c r="H355" i="70"/>
  <c r="F355" i="70"/>
  <c r="H354" i="70"/>
  <c r="F354" i="70"/>
  <c r="H353" i="70"/>
  <c r="F353" i="70"/>
  <c r="H391" i="70"/>
  <c r="F391" i="70"/>
  <c r="H390" i="70"/>
  <c r="F390" i="70"/>
  <c r="H376" i="70"/>
  <c r="H385" i="70"/>
  <c r="H337" i="70"/>
  <c r="H336" i="70"/>
  <c r="F336" i="70"/>
  <c r="H335" i="70"/>
  <c r="F335" i="70"/>
  <c r="H345" i="70"/>
  <c r="F407" i="70" l="1"/>
  <c r="F358" i="70"/>
  <c r="I358" i="70" s="1"/>
  <c r="I348" i="70"/>
  <c r="I391" i="70"/>
  <c r="I390" i="70"/>
  <c r="I353" i="70"/>
  <c r="I355" i="70"/>
  <c r="I354" i="70"/>
  <c r="I356" i="70"/>
  <c r="I349" i="70"/>
  <c r="H407" i="70"/>
  <c r="I336" i="70"/>
  <c r="I335" i="70"/>
  <c r="I407" i="70" l="1"/>
  <c r="C13" i="64" s="1"/>
  <c r="B16" i="70" l="1"/>
  <c r="B18" i="62" s="1"/>
  <c r="B15" i="70"/>
  <c r="B17" i="62" s="1"/>
  <c r="B14" i="70"/>
  <c r="B16" i="62" s="1"/>
  <c r="B13" i="70"/>
  <c r="B15" i="62" s="1"/>
  <c r="B12" i="70"/>
  <c r="H362" i="70"/>
  <c r="F362" i="70"/>
  <c r="H363" i="70"/>
  <c r="F363" i="70"/>
  <c r="H365" i="70"/>
  <c r="I364" i="70"/>
  <c r="H361" i="70"/>
  <c r="F361" i="70"/>
  <c r="B387" i="70"/>
  <c r="H384" i="70"/>
  <c r="F384" i="70"/>
  <c r="H383" i="70"/>
  <c r="F383" i="70"/>
  <c r="H382" i="70"/>
  <c r="F382" i="70"/>
  <c r="H381" i="70"/>
  <c r="F381" i="70"/>
  <c r="H380" i="70"/>
  <c r="F380" i="70"/>
  <c r="H379" i="70"/>
  <c r="F379" i="70"/>
  <c r="H375" i="70"/>
  <c r="F375" i="70"/>
  <c r="H374" i="70"/>
  <c r="F374" i="70"/>
  <c r="H373" i="70"/>
  <c r="F373" i="70"/>
  <c r="H372" i="70"/>
  <c r="F372" i="70"/>
  <c r="H371" i="70"/>
  <c r="F371" i="70"/>
  <c r="H370" i="70"/>
  <c r="F370" i="70"/>
  <c r="H368" i="70"/>
  <c r="F368" i="70"/>
  <c r="H367" i="70"/>
  <c r="F367" i="70"/>
  <c r="H344" i="70"/>
  <c r="F344" i="70"/>
  <c r="H343" i="70"/>
  <c r="F343" i="70"/>
  <c r="H334" i="70"/>
  <c r="F334" i="70"/>
  <c r="H333" i="70"/>
  <c r="F333" i="70"/>
  <c r="H341" i="70"/>
  <c r="F341" i="70"/>
  <c r="H340" i="70"/>
  <c r="F340" i="70"/>
  <c r="H332" i="70"/>
  <c r="F332" i="70"/>
  <c r="H331" i="70"/>
  <c r="F331" i="70"/>
  <c r="H330" i="70"/>
  <c r="F330" i="70"/>
  <c r="H329" i="70"/>
  <c r="F329" i="70"/>
  <c r="H324" i="70"/>
  <c r="F324" i="70"/>
  <c r="H323" i="70"/>
  <c r="F323" i="70"/>
  <c r="H322" i="70"/>
  <c r="F322" i="70"/>
  <c r="H321" i="70"/>
  <c r="F321" i="70"/>
  <c r="H319" i="70"/>
  <c r="F319" i="70"/>
  <c r="H318" i="70"/>
  <c r="F318" i="70"/>
  <c r="H317" i="70"/>
  <c r="F317" i="70"/>
  <c r="H316" i="70"/>
  <c r="F316" i="70"/>
  <c r="H315" i="70"/>
  <c r="F315" i="70"/>
  <c r="H314" i="70"/>
  <c r="F314" i="70"/>
  <c r="H313" i="70"/>
  <c r="F313" i="70"/>
  <c r="H312" i="70"/>
  <c r="F312" i="70"/>
  <c r="H311" i="70"/>
  <c r="F311" i="70"/>
  <c r="H310" i="70"/>
  <c r="F310" i="70"/>
  <c r="H307" i="70"/>
  <c r="F307" i="70"/>
  <c r="H306" i="70"/>
  <c r="F306" i="70"/>
  <c r="H305" i="70"/>
  <c r="F305" i="70"/>
  <c r="H304" i="70"/>
  <c r="F304" i="70"/>
  <c r="H301" i="70"/>
  <c r="F301" i="70"/>
  <c r="H300" i="70"/>
  <c r="F300" i="70"/>
  <c r="B293" i="70"/>
  <c r="H286" i="70"/>
  <c r="H293" i="70" s="1"/>
  <c r="F286" i="70"/>
  <c r="F293" i="70" s="1"/>
  <c r="B106" i="70"/>
  <c r="B25" i="70"/>
  <c r="H23" i="70"/>
  <c r="F23" i="70"/>
  <c r="A10" i="65"/>
  <c r="A9" i="65"/>
  <c r="A8" i="65"/>
  <c r="A7" i="65"/>
  <c r="A9" i="7"/>
  <c r="A7" i="7"/>
  <c r="A6" i="7"/>
  <c r="A8" i="8"/>
  <c r="A6" i="8"/>
  <c r="A5" i="8"/>
  <c r="A9" i="9"/>
  <c r="A7" i="9"/>
  <c r="A6" i="9"/>
  <c r="A10" i="69"/>
  <c r="A9" i="69"/>
  <c r="A8" i="69"/>
  <c r="A7" i="69"/>
  <c r="F376" i="70" l="1"/>
  <c r="I376" i="70" s="1"/>
  <c r="H387" i="70"/>
  <c r="F385" i="70"/>
  <c r="F345" i="70"/>
  <c r="I345" i="70" s="1"/>
  <c r="F337" i="70"/>
  <c r="I337" i="70" s="1"/>
  <c r="F25" i="70"/>
  <c r="E12" i="70" s="1"/>
  <c r="F12" i="70" s="1"/>
  <c r="H25" i="70"/>
  <c r="G12" i="70" s="1"/>
  <c r="H12" i="70" s="1"/>
  <c r="I307" i="70"/>
  <c r="I313" i="70"/>
  <c r="I367" i="70"/>
  <c r="I318" i="70"/>
  <c r="I368" i="70"/>
  <c r="I373" i="70"/>
  <c r="I315" i="70"/>
  <c r="I319" i="70"/>
  <c r="I333" i="70"/>
  <c r="I344" i="70"/>
  <c r="I361" i="70"/>
  <c r="I304" i="70"/>
  <c r="I306" i="70"/>
  <c r="I310" i="70"/>
  <c r="I312" i="70"/>
  <c r="I314" i="70"/>
  <c r="I324" i="70"/>
  <c r="I375" i="70"/>
  <c r="I331" i="70"/>
  <c r="I370" i="70"/>
  <c r="I363" i="70"/>
  <c r="I330" i="70"/>
  <c r="I332" i="70"/>
  <c r="I334" i="70"/>
  <c r="I343" i="70"/>
  <c r="I323" i="70"/>
  <c r="I329" i="70"/>
  <c r="I341" i="70"/>
  <c r="I379" i="70"/>
  <c r="I317" i="70"/>
  <c r="I372" i="70"/>
  <c r="I374" i="70"/>
  <c r="I381" i="70"/>
  <c r="I382" i="70"/>
  <c r="I305" i="70"/>
  <c r="I316" i="70"/>
  <c r="I322" i="70"/>
  <c r="I371" i="70"/>
  <c r="I380" i="70"/>
  <c r="I365" i="70"/>
  <c r="I362" i="70"/>
  <c r="I301" i="70"/>
  <c r="I311" i="70"/>
  <c r="I321" i="70"/>
  <c r="I340" i="70"/>
  <c r="I383" i="70"/>
  <c r="I384" i="70"/>
  <c r="I300" i="70"/>
  <c r="I286" i="70"/>
  <c r="I293" i="70" s="1"/>
  <c r="I23" i="70"/>
  <c r="A6" i="70"/>
  <c r="A5" i="70"/>
  <c r="A4" i="70"/>
  <c r="A3" i="70"/>
  <c r="A2" i="70"/>
  <c r="A9" i="62"/>
  <c r="A7" i="62"/>
  <c r="A5" i="62"/>
  <c r="A4" i="62"/>
  <c r="A3" i="62"/>
  <c r="A9" i="64"/>
  <c r="A7" i="64"/>
  <c r="A5" i="64"/>
  <c r="A4" i="64"/>
  <c r="A3" i="64"/>
  <c r="A9" i="63"/>
  <c r="A7" i="63"/>
  <c r="A5" i="63"/>
  <c r="A4" i="63"/>
  <c r="A6" i="62"/>
  <c r="I385" i="70" l="1"/>
  <c r="F302" i="70"/>
  <c r="F387" i="70" s="1"/>
  <c r="G15" i="70"/>
  <c r="H15" i="70" s="1"/>
  <c r="G13" i="70"/>
  <c r="H13" i="70" s="1"/>
  <c r="E15" i="70"/>
  <c r="F15" i="70" s="1"/>
  <c r="E14" i="70"/>
  <c r="F14" i="70" s="1"/>
  <c r="I12" i="70"/>
  <c r="C14" i="62" s="1"/>
  <c r="I25" i="70"/>
  <c r="G14" i="70"/>
  <c r="H14" i="70" s="1"/>
  <c r="I302" i="70" l="1"/>
  <c r="I387" i="70" s="1"/>
  <c r="C18" i="62" s="1"/>
  <c r="E16" i="70"/>
  <c r="F16" i="70" s="1"/>
  <c r="G16" i="70"/>
  <c r="H16" i="70" s="1"/>
  <c r="I14" i="70"/>
  <c r="C16" i="62" s="1"/>
  <c r="E16" i="62" s="1"/>
  <c r="I15" i="70"/>
  <c r="C17" i="62" s="1"/>
  <c r="E17" i="62" s="1"/>
  <c r="I16" i="70" l="1"/>
  <c r="E18" i="62" s="1"/>
  <c r="E13" i="70"/>
  <c r="F13" i="70" s="1"/>
  <c r="I13" i="70" l="1"/>
  <c r="C15" i="62" s="1"/>
  <c r="C21" i="62" s="1"/>
  <c r="F18" i="70"/>
  <c r="H18" i="70"/>
  <c r="E15" i="62" l="1"/>
  <c r="I18" i="70"/>
  <c r="A8" i="64"/>
  <c r="E14" i="62" l="1"/>
  <c r="E27" i="62" s="1"/>
  <c r="E21" i="62" s="1"/>
  <c r="E13" i="64" l="1"/>
  <c r="E21" i="64" s="1"/>
  <c r="C13" i="63" l="1"/>
  <c r="C14" i="63"/>
  <c r="C21" i="63" l="1"/>
  <c r="C22" i="63" s="1"/>
  <c r="B24" i="63" l="1"/>
</calcChain>
</file>

<file path=xl/sharedStrings.xml><?xml version="1.0" encoding="utf-8"?>
<sst xmlns="http://schemas.openxmlformats.org/spreadsheetml/2006/main" count="1148" uniqueCount="737">
  <si>
    <t>สรุป</t>
  </si>
  <si>
    <t>ค่าแรงงาน</t>
  </si>
  <si>
    <t>นิ้ว</t>
  </si>
  <si>
    <t>คอนกรีต</t>
  </si>
  <si>
    <t>ขนาดหน้าไม้</t>
  </si>
  <si>
    <t xml:space="preserve">แบบเลขที่  </t>
  </si>
  <si>
    <t>ไม้แบบ</t>
  </si>
  <si>
    <t>ไม้ค้ำยัน</t>
  </si>
  <si>
    <t>ค่าก่อสร้าง</t>
  </si>
  <si>
    <t>Factor F</t>
  </si>
  <si>
    <t>จำนวน</t>
  </si>
  <si>
    <t>หน่วย</t>
  </si>
  <si>
    <t>จำนวนเงิน</t>
  </si>
  <si>
    <t>หมายเหตุ</t>
  </si>
  <si>
    <t>ลบ.ม.</t>
  </si>
  <si>
    <t>ตร.ม.</t>
  </si>
  <si>
    <t>6 มม.</t>
  </si>
  <si>
    <t>9 มม.</t>
  </si>
  <si>
    <t>12 มม.</t>
  </si>
  <si>
    <t>15 มม.</t>
  </si>
  <si>
    <t>19 มม.</t>
  </si>
  <si>
    <t>25 มม.</t>
  </si>
  <si>
    <t>16 มม.</t>
  </si>
  <si>
    <t>20 มม.</t>
  </si>
  <si>
    <t>28 มม.</t>
  </si>
  <si>
    <t>ชนิดไม้</t>
  </si>
  <si>
    <t>ความยาว</t>
  </si>
  <si>
    <t>ปริมาตร</t>
  </si>
  <si>
    <t>เมตร</t>
  </si>
  <si>
    <t>ค่าวัสดุและแรงงาน</t>
  </si>
  <si>
    <t>ราคาต่อหน่วย</t>
  </si>
  <si>
    <t xml:space="preserve">                                                                                                                                  </t>
  </si>
  <si>
    <t xml:space="preserve"> ลำดับที่</t>
  </si>
  <si>
    <t>ลำดับที่</t>
  </si>
  <si>
    <t>รายการ</t>
  </si>
  <si>
    <t>ต้น</t>
  </si>
  <si>
    <t>เหล็กเส้นกลมผิวเรียบ/เมตร</t>
  </si>
  <si>
    <t>เหล็กเส้นกลมผิวข้ออ้อย/เมตร</t>
  </si>
  <si>
    <r>
      <t>ฟ</t>
    </r>
    <r>
      <rPr>
        <vertAlign val="superscript"/>
        <sz val="14"/>
        <rFont val="Cordia New"/>
        <family val="2"/>
      </rPr>
      <t>3</t>
    </r>
  </si>
  <si>
    <t xml:space="preserve">                  </t>
  </si>
  <si>
    <t xml:space="preserve"> </t>
  </si>
  <si>
    <t>แบบเลขที่</t>
  </si>
  <si>
    <t>เมื่อวันที่</t>
  </si>
  <si>
    <t>เดือน</t>
  </si>
  <si>
    <t>พ.ศ.</t>
  </si>
  <si>
    <t>หน่วย : บาท</t>
  </si>
  <si>
    <t xml:space="preserve">แบบเลขที่                                                                         </t>
  </si>
  <si>
    <t xml:space="preserve"> แบบ ปร. 5 (ก)</t>
  </si>
  <si>
    <t>รวมค่าก่อสร้าง</t>
  </si>
  <si>
    <t xml:space="preserve"> แบบ ปร. 5 (ข)</t>
  </si>
  <si>
    <t>ภาษี</t>
  </si>
  <si>
    <t>มูลค่าเพิ่ม</t>
  </si>
  <si>
    <t>ค่างาน</t>
  </si>
  <si>
    <t>ค่างานต้นทุน</t>
  </si>
  <si>
    <t>แบบสรุปราคากลางงานก่อสร้างอาคาร</t>
  </si>
  <si>
    <t>ค่าวัสดุ</t>
  </si>
  <si>
    <t>รวม</t>
  </si>
  <si>
    <t>ถอดแบบ/คำนวณราคากลางโดย</t>
  </si>
  <si>
    <t>ต่อหน่วย</t>
  </si>
  <si>
    <t>ราคา</t>
  </si>
  <si>
    <t>แบบฟอร์มการถอดแบบสำรวจรายการและปริมาณงานคอนกรีต ไม้แบบ ไม้ค้ำยัน และเหล็กเสริมคอนกรีต</t>
  </si>
  <si>
    <t>แบบฟอร์มการถอดแบบสำรวจรายการและปริมาณงานไม้</t>
  </si>
  <si>
    <t xml:space="preserve">                              เมื่อวันที่              เดือน                             พ.ศ.</t>
  </si>
  <si>
    <t xml:space="preserve">                  เมื่อวันที่              เดือน                             พ.ศ.</t>
  </si>
  <si>
    <t>(ค่าใช้จ่ายพิเศษตามข้อกำหนดและค่าใช้จ่ายอื่นที่จำเป็นต้องมี)</t>
  </si>
  <si>
    <t>รวมค่าใช้จ่ายพิเศษตามข้อกำหนดฯ ทุกรายการ</t>
  </si>
  <si>
    <t>(ระบุรายการค่าใช้จ่ายพิเศษตามข้อกำหนดฯ)</t>
  </si>
  <si>
    <t>ที่</t>
  </si>
  <si>
    <t>รายการค่าใช้จ่าย</t>
  </si>
  <si>
    <t>รวมค่าใช้จ่าย</t>
  </si>
  <si>
    <t>ค่าภาษีมูลค่าเพิ่ม</t>
  </si>
  <si>
    <t>ค่าใช้จ่ายรวมภาษีมูลค่าเพิ่ม</t>
  </si>
  <si>
    <t>(สำหรับรายการที่มีภาษีมูลค่าเพิ่ม)</t>
  </si>
  <si>
    <t>1. แบบฟอร์มนี้ ผู้มีหน้าที่คำนวณราคากลางสามารถปรับปรุง เปลี่ยนแปลง และปรับใช้ได้ตามความเหมาะสม</t>
  </si>
  <si>
    <t xml:space="preserve">    และสอดคล้องตามข้อมูลข้อเท็จจริงสำหรับค่าใช้จ่ายพิเศษตามข้อกำหนดฯ  แต่ละรายการ</t>
  </si>
  <si>
    <t>2. การคำนวณค่าใช้จ่ายพิเศษตามข้อกำหนดฯ  ให้ผู้มีหน้าที่คำนวณราคากลางคำนวณตามข้อเท็จจริง</t>
  </si>
  <si>
    <t xml:space="preserve">    รายการใดต้องชำระภาษีมูลค่าเพิ่ม ให้รวมค่าภาษีมูลค่าเพิ่มด้วย</t>
  </si>
  <si>
    <t>ค่าใช้จ่ายรวม</t>
  </si>
  <si>
    <t>หน้าที่  ..../....</t>
  </si>
  <si>
    <t>แบบแสดงรายการ ปริมาณงาน และราคา</t>
  </si>
  <si>
    <t>(ค่าก่อสร้าง)</t>
  </si>
  <si>
    <t>แบบฟอร์มการถอดแบบสำรวจรายการ ปริมาณงาน และวัสดุก่อสร้างทั่วไป</t>
  </si>
  <si>
    <t>บาท</t>
  </si>
  <si>
    <t xml:space="preserve">  เงื่อนไขการใช้ตาราง Factor F</t>
  </si>
  <si>
    <t>แบบสรุปค่าก่อสร้าง</t>
  </si>
  <si>
    <t>แบบสรุปค่าครุภัณฑ์จัดซื้อ</t>
  </si>
  <si>
    <t>แบบแสดงการคำนวณและเหตุผลความจำเป็น</t>
  </si>
  <si>
    <t>สำหรับค่าใช้จ่ายพิเศษตามข้อกำหนดฯ</t>
  </si>
  <si>
    <t xml:space="preserve">  -24-</t>
  </si>
  <si>
    <t xml:space="preserve">                      ราคากลาง</t>
  </si>
  <si>
    <t>รวมค่าก่อสร้างทั้งโครงการ/งานก่อสร้าง</t>
  </si>
  <si>
    <r>
      <t xml:space="preserve">  </t>
    </r>
    <r>
      <rPr>
        <b/>
        <sz val="15"/>
        <color theme="9" tint="-0.249977111117893"/>
        <rFont val="EucrosiaUPC"/>
        <family val="1"/>
      </rPr>
      <t xml:space="preserve">  </t>
    </r>
    <r>
      <rPr>
        <b/>
        <sz val="15"/>
        <color rgb="FFC00000"/>
        <rFont val="EucrosiaUPC"/>
        <family val="1"/>
      </rPr>
      <t>แบบ ปร.1</t>
    </r>
    <r>
      <rPr>
        <b/>
        <sz val="15"/>
        <rFont val="EucrosiaUPC"/>
        <family val="1"/>
        <charset val="222"/>
      </rPr>
      <t xml:space="preserve">   แผ่นที่  ..../.....</t>
    </r>
  </si>
  <si>
    <r>
      <rPr>
        <b/>
        <sz val="15"/>
        <color rgb="FFC00000"/>
        <rFont val="EucrosiaUPC"/>
        <family val="1"/>
      </rPr>
      <t>แบบ ปร.2</t>
    </r>
    <r>
      <rPr>
        <b/>
        <sz val="15"/>
        <rFont val="EucrosiaUPC"/>
        <family val="1"/>
        <charset val="222"/>
      </rPr>
      <t xml:space="preserve">   แผ่นที่  ...../.....</t>
    </r>
  </si>
  <si>
    <r>
      <rPr>
        <b/>
        <sz val="15"/>
        <color rgb="FFC00000"/>
        <rFont val="EucrosiaUPC"/>
        <family val="1"/>
      </rPr>
      <t>แบบ ปร.3</t>
    </r>
    <r>
      <rPr>
        <b/>
        <sz val="15"/>
        <rFont val="EucrosiaUPC"/>
        <family val="1"/>
        <charset val="222"/>
      </rPr>
      <t xml:space="preserve">  แผ่นที่ .... /....</t>
    </r>
  </si>
  <si>
    <t>ชุด</t>
  </si>
  <si>
    <t>ตัว</t>
  </si>
  <si>
    <t>จุด</t>
  </si>
  <si>
    <t>เหมา</t>
  </si>
  <si>
    <t>เครื่อง</t>
  </si>
  <si>
    <t>แบบ ปร. 4 และ ปร. 5  ที่แนบ          มีจำนวน     1     ชุด</t>
  </si>
  <si>
    <t xml:space="preserve">               แบบ ปร.6   แผ่นที่ 1/1</t>
  </si>
  <si>
    <t>เงินล่วงหน้าจ่าย........0...…...%</t>
  </si>
  <si>
    <t>เงินประกันผลงานหัก.....0..….%</t>
  </si>
  <si>
    <t>ภาษีมูลค่าเพิ่ม..........7....……%</t>
  </si>
  <si>
    <t>ถัง</t>
  </si>
  <si>
    <t>งาน</t>
  </si>
  <si>
    <t>1.  เหตุผลและความจำเป็นที่ต้องมีค่าใช้จ่ายพิเศษตามข้อกำหนดฯ รายการนี้</t>
  </si>
  <si>
    <t>2.  รายละเอียดการคำนวณ</t>
  </si>
  <si>
    <t xml:space="preserve"> 1.ราคาวัสดก่อสร้างอ้างอิงจาก:</t>
  </si>
  <si>
    <t xml:space="preserve">   ** ราคามาตรฐานที่สำนักงบประมาณหรือหน่วยงานกลางอื่นกำหนด</t>
  </si>
  <si>
    <t xml:space="preserve"> 3.การประมาณราคาทั้งปริมาณและราคาต่อหน่วยเป็นการประมาณซึ่งอาจมีความคลาดเคลื่อน โดยผู้เสนอราคาต้องประมาณการเองอย่างละเอียดและไม่สามารถเรียกร้องได้</t>
  </si>
  <si>
    <t>แท่ง</t>
  </si>
  <si>
    <t xml:space="preserve">  --</t>
  </si>
  <si>
    <t xml:space="preserve"> --</t>
  </si>
  <si>
    <t xml:space="preserve"> 2.ราคาค่าแรงอ้างอิงจากบัญชีค่าแรง/ดำเนินการ สำหรับการถอดแบบคำนวณราคากลางงานก่อสร้าง กรมบัญชีกลาง ตาม ว135 ลว 3 มีนาคม 2566</t>
  </si>
  <si>
    <t xml:space="preserve">  *** ราคาที่ได้มาจากการสืบราคาจากท้องตลาด</t>
  </si>
  <si>
    <r>
      <t xml:space="preserve"> </t>
    </r>
    <r>
      <rPr>
        <b/>
        <sz val="16"/>
        <color rgb="FFC00000"/>
        <rFont val="TH SarabunPSK"/>
        <family val="2"/>
      </rPr>
      <t xml:space="preserve"> แบบ ปร.4 (พ) </t>
    </r>
    <r>
      <rPr>
        <b/>
        <sz val="16"/>
        <rFont val="TH SarabunPSK"/>
        <family val="2"/>
      </rPr>
      <t xml:space="preserve">  แผ่นที่ ... /....</t>
    </r>
  </si>
  <si>
    <t xml:space="preserve">    * ราคาที่ได้มาจากการคำนวณตามหลักเกณฑ์ที่คณะกรรมการราคากลางกำหนด</t>
  </si>
  <si>
    <t xml:space="preserve">  **** ราคาที่เคยซื้อหรือจ้างครั้งหลังสุดภายในระยะเวลาสองปีงบประมาณ</t>
  </si>
  <si>
    <t xml:space="preserve">  ***** ราคาอื่นใดตามหลักเกณฑ์ วิธีการ หรือแนวทางปฎิบัติของหน่วยงานของรัฐนั้นๆ</t>
  </si>
  <si>
    <t>กลุ่มงาน : งานก่อสร้าง</t>
  </si>
  <si>
    <t>ดอกเบี้ยเงินกู้..........7.....……%</t>
  </si>
  <si>
    <t xml:space="preserve">สรุปปริมาณราคางานอาคารสำนักงานวิทยาเขตร้อยเอ็ด ณ ทุ่งกุลาร้องไห้ (พื้นที่ศูนย์เบญจคาม) </t>
  </si>
  <si>
    <t>กลุ่มงานที่ 1</t>
  </si>
  <si>
    <t>รวมสรุปปริมาณงาน</t>
  </si>
  <si>
    <t>หมวดงานเตรียมการก่อสร้าง</t>
  </si>
  <si>
    <t>งานเตรียมการก่อสร้าง</t>
  </si>
  <si>
    <t>งานสำรวจผังบริเวณ</t>
  </si>
  <si>
    <t>หมวดงานวิศวกรรมโครงสร้าง</t>
  </si>
  <si>
    <t>งานเสาเข็ม</t>
  </si>
  <si>
    <t xml:space="preserve"> - เสาเข็มตัน [/] ขนาด 0.22 x 0.22 m.</t>
  </si>
  <si>
    <t xml:space="preserve"> - งานสกัดหัวเสาเข็ม</t>
  </si>
  <si>
    <t>งานโครงสร้างฐานราก</t>
  </si>
  <si>
    <t xml:space="preserve"> - งานขุดหลุมทำฐานราก แล้วถมคืน</t>
  </si>
  <si>
    <t>ลบ.ม</t>
  </si>
  <si>
    <t xml:space="preserve"> - ทรายหยาบอัดแน่น</t>
  </si>
  <si>
    <t xml:space="preserve"> - เหล็กเส้นกลมผิวข้ออ้อย (DB) SD40</t>
  </si>
  <si>
    <t xml:space="preserve">         ขนาด 12 mm.</t>
  </si>
  <si>
    <t>กก.</t>
  </si>
  <si>
    <t xml:space="preserve">         ขนาด 16 mm.</t>
  </si>
  <si>
    <t xml:space="preserve"> - ไม้แบบหล่อคอนกรีต</t>
  </si>
  <si>
    <t>ลบ.ฟ.</t>
  </si>
  <si>
    <t xml:space="preserve"> - ค่าแรงไม้แบบทั่วไป</t>
  </si>
  <si>
    <t xml:space="preserve"> - ตะปู</t>
  </si>
  <si>
    <t xml:space="preserve"> - ลวดผูกเหล็ก</t>
  </si>
  <si>
    <t>งานโครงสร้างคาน</t>
  </si>
  <si>
    <t xml:space="preserve"> - เหล็กเส้นกลมผิวเรียบ (RB) SR24</t>
  </si>
  <si>
    <t xml:space="preserve">         ขนาด 9 mm.</t>
  </si>
  <si>
    <t xml:space="preserve">         ขนาด 20 mm.</t>
  </si>
  <si>
    <t>งานโครงสร้างเสา</t>
  </si>
  <si>
    <t xml:space="preserve"> - เหล็กเส้นกลมผิวข้ออ้อย (DB) ขนาด 20 มม. SD40</t>
  </si>
  <si>
    <t>งานโครงสร้างพื้น</t>
  </si>
  <si>
    <t xml:space="preserve"> - คอนกรีตทับหน้า Topping</t>
  </si>
  <si>
    <t xml:space="preserve"> - เหล็กตะแกรง 6mm.@0.20 m.</t>
  </si>
  <si>
    <t xml:space="preserve"> - แผ่นพื้นสำเร็จรูป (PS)</t>
  </si>
  <si>
    <t>งานโครงสร้างบันได</t>
  </si>
  <si>
    <t>งานโครงสร้างเหล็ก</t>
  </si>
  <si>
    <t xml:space="preserve"> - STEEL PLATES </t>
  </si>
  <si>
    <t>แผ่น</t>
  </si>
  <si>
    <t xml:space="preserve"> - Bolt </t>
  </si>
  <si>
    <t xml:space="preserve"> - Non shrink mortar </t>
  </si>
  <si>
    <t>ถุง</t>
  </si>
  <si>
    <t xml:space="preserve">ฐานบ่อบำบัด </t>
  </si>
  <si>
    <t>ฐานวางถังน้ำบนดิน+ฐานวางปั้มน้ำ</t>
  </si>
  <si>
    <t>หมวดงานสถาปัตยกรรม</t>
  </si>
  <si>
    <t>งานพื้นและผิวพื้น</t>
  </si>
  <si>
    <t>งานผนังและผิวผนัง</t>
  </si>
  <si>
    <t>งานผนัง</t>
  </si>
  <si>
    <t xml:space="preserve"> - งานก่ออิฐมอญ (ผนังห้องน้ำ)</t>
  </si>
  <si>
    <t xml:space="preserve"> - เสาเอ็น-ทับหลัง</t>
  </si>
  <si>
    <t>ม.</t>
  </si>
  <si>
    <t>งานผิวผนัง</t>
  </si>
  <si>
    <t xml:space="preserve"> - ฉาบปูนเรียบภายใน</t>
  </si>
  <si>
    <t xml:space="preserve"> - ฉาบปูนเรียบภายนอก</t>
  </si>
  <si>
    <t>งานฝ้าเพดาน</t>
  </si>
  <si>
    <t xml:space="preserve"> - C1 ฝ้าคสล. แต่งเปลือย</t>
  </si>
  <si>
    <t xml:space="preserve"> - C2 ฝ้ายิปซั่มบอร์ด ฉาบเรียบหนา 9 มม. โครงคร่าวเหล็กชุมสังกะสี @0.60x1.20 ม.</t>
  </si>
  <si>
    <t>งานบันไดและราวกันตก</t>
  </si>
  <si>
    <t xml:space="preserve"> - ลูกตั้ง ลูกนอน ขัดมัน</t>
  </si>
  <si>
    <t xml:space="preserve"> - จมูกพีวีซี</t>
  </si>
  <si>
    <t xml:space="preserve"> - ชานพัก ขัดมัน</t>
  </si>
  <si>
    <t>งานประตู-หน้าต่าง</t>
  </si>
  <si>
    <t>ประตู</t>
  </si>
  <si>
    <t>หน้าต่าง</t>
  </si>
  <si>
    <t>W1 หน้าต่างบานเปิดพร้อมช่องแสงติดตาย</t>
  </si>
  <si>
    <t>W3 หน้าต่างบานเปิดพร้อมช่องแสงติดตาย</t>
  </si>
  <si>
    <t>W4 หน้าต่างบานกระทุ้งพร้อมช่องแสงติดตาย</t>
  </si>
  <si>
    <t>W5 หน้าต่างบานกระทุ้ง</t>
  </si>
  <si>
    <t>W14 หน้าต่างบานเลื่อนสลับพร้อมช่องแสงติดตาย</t>
  </si>
  <si>
    <t xml:space="preserve">งานสุขภัณฑ์ </t>
  </si>
  <si>
    <t xml:space="preserve">งานสุขภัณฑ์ พร้อมอุปกรณ์ครบชุด  </t>
  </si>
  <si>
    <t xml:space="preserve"> - โถชักโครกสุขภัณท์ พร้อมฟลัชแทงค์</t>
  </si>
  <si>
    <t xml:space="preserve"> - โถชักโครกสุขภัณท์สองชิ้น (ห้องผู้พิการ)</t>
  </si>
  <si>
    <t xml:space="preserve"> - สายฉีดชำระ รวมStop Valve</t>
  </si>
  <si>
    <t xml:space="preserve"> - ที่ใส่กระดาษชำระ</t>
  </si>
  <si>
    <t xml:space="preserve"> - อ่างล้างหน้าแบบฝังเคาน์เตอร์</t>
  </si>
  <si>
    <t xml:space="preserve">     • ก๊อกน้ำเดี่ยวอ่างล้างหน้า </t>
  </si>
  <si>
    <t>Incl.</t>
  </si>
  <si>
    <t xml:space="preserve">     • ท่อน้ำทิ้งอ่างล้างหน้า  </t>
  </si>
  <si>
    <t xml:space="preserve">     • สะดืออ่างล้างหน้าแบบกด</t>
  </si>
  <si>
    <t xml:space="preserve">     • สายน้ำดีอ่างล้างหน้า</t>
  </si>
  <si>
    <t xml:space="preserve">     •  Stop Valve</t>
  </si>
  <si>
    <t xml:space="preserve"> - อ่างล้างหน้าแบบแขวนผนัง  (ห้องผู้พิการ)</t>
  </si>
  <si>
    <t>บาน</t>
  </si>
  <si>
    <t xml:space="preserve"> - กระจกเงาติดผนัง ขนาด 1.15 x 1.00 ม. หนา 6 มม. </t>
  </si>
  <si>
    <t xml:space="preserve"> - กระจกเงาติดผนัง ขนาด 1.70 x 1.00 ม. หนา 6 มม. </t>
  </si>
  <si>
    <t xml:space="preserve"> - กระจกเงาติดผนัง ขนาด 1.95 x 1.00 ม. หนา 6 มม. </t>
  </si>
  <si>
    <t xml:space="preserve"> - กระจกเงาติดผนัง ขนาด 2.00 x 1.00 ม. หนา 6 มม. </t>
  </si>
  <si>
    <t xml:space="preserve"> - กระจกเงาติดผนัง ขนาด 1.40 x 1.00 ม. หนา 6 มม.</t>
  </si>
  <si>
    <t xml:space="preserve"> - โถปัสสาวะชาย พร้อมฟลัชวาล์ว</t>
  </si>
  <si>
    <t xml:space="preserve"> - ราวทรงตัว รูปตัวแอล (คนพิการ) </t>
  </si>
  <si>
    <t xml:space="preserve"> - ราวทรงตัว รูปตัวที (คนพิการ) </t>
  </si>
  <si>
    <t xml:space="preserve"> - ตะแกรง (FD)</t>
  </si>
  <si>
    <t xml:space="preserve"> - งานหล่อเคาน์เตอร์</t>
  </si>
  <si>
    <t>งานทาสี</t>
  </si>
  <si>
    <t xml:space="preserve"> - ทาสีผนัง สำหรับทาภายใน</t>
  </si>
  <si>
    <t xml:space="preserve"> - ทาสีผนัง สำหรับทาภายนอก </t>
  </si>
  <si>
    <t xml:space="preserve"> - ทาสีฝ้าเพดาน </t>
  </si>
  <si>
    <t>งานหลังคา</t>
  </si>
  <si>
    <t xml:space="preserve"> - หลังคาแผ่นใส</t>
  </si>
  <si>
    <t>รวมราคาหมวดงานสถาปัตยกรรม</t>
  </si>
  <si>
    <t>หมวดงานระบบสุขาภิบาล</t>
  </si>
  <si>
    <t>เดินท่อส้วม PVC.-8.5</t>
  </si>
  <si>
    <t xml:space="preserve"> - Dia. 6"</t>
  </si>
  <si>
    <t>ท่อน</t>
  </si>
  <si>
    <t xml:space="preserve"> - Dia. 4"</t>
  </si>
  <si>
    <t xml:space="preserve"> - Dia. 2"</t>
  </si>
  <si>
    <t xml:space="preserve"> - อุปกรณ์ประกอบท่อ เหล็กยึดท่อ ทดสอบ ทาสี</t>
  </si>
  <si>
    <t xml:space="preserve">เดินท่อน้ำทิ้ง PVC. 8.5 </t>
  </si>
  <si>
    <t xml:space="preserve"> - Dia. 3"</t>
  </si>
  <si>
    <t xml:space="preserve">เดินท่อระบายอากาศ PVC. 8.5 </t>
  </si>
  <si>
    <t xml:space="preserve"> - Dia. 1"</t>
  </si>
  <si>
    <t xml:space="preserve">FLOOR CLEAN OUT </t>
  </si>
  <si>
    <t xml:space="preserve">CLEAN OUT    </t>
  </si>
  <si>
    <t>FLOOR DRAIN  Dia. 2"</t>
  </si>
  <si>
    <t xml:space="preserve">FLEXIBLE RUBBER   </t>
  </si>
  <si>
    <t>ถังบำบัดน้ำเสียสำเร็จรูป ชนิดเติมอากาศ พร้อมอุปกรณ์</t>
  </si>
  <si>
    <t xml:space="preserve"> - รองรับปริมาณน้ำเสียไม่น้อยกว่า 4,000 ลิตร/วัน</t>
  </si>
  <si>
    <t>เดินท่อจ่ายน้ำประปา PPR.PN10</t>
  </si>
  <si>
    <t xml:space="preserve">  - Dia. 3/4"</t>
  </si>
  <si>
    <t xml:space="preserve">  - Dia. 1"</t>
  </si>
  <si>
    <t xml:space="preserve">  - Dia. 1 1/2"</t>
  </si>
  <si>
    <t xml:space="preserve">  - Dia. 2"</t>
  </si>
  <si>
    <t>ถังเก็บน้ำไฟเบอร์กลาสชนิดตั้งพื้น ( WATER TANK )</t>
  </si>
  <si>
    <t xml:space="preserve"> - ขนาดความจุ 5000  ลิตร</t>
  </si>
  <si>
    <t>Gate Valve.</t>
  </si>
  <si>
    <t>Butterfly Valve</t>
  </si>
  <si>
    <t xml:space="preserve">  - Dia. 3"</t>
  </si>
  <si>
    <t>ตัวกรอง (Y-Strainer)</t>
  </si>
  <si>
    <t>ข้อต่ออ่อนชนิดรับแรงดัน  (Flexible Connection)</t>
  </si>
  <si>
    <t xml:space="preserve">มาตรวัดน้ำ ชนิดใบพัด ระบบแม่เหล็ก-สองชั้น </t>
  </si>
  <si>
    <t xml:space="preserve">Float Valve </t>
  </si>
  <si>
    <t>Check Valve</t>
  </si>
  <si>
    <t xml:space="preserve">BALL VALVE </t>
  </si>
  <si>
    <t xml:space="preserve"> - Dia. 1 1/2"</t>
  </si>
  <si>
    <t>Pressure gauge W/Snubber &amp; Valve</t>
  </si>
  <si>
    <t>- เครื่องดับเพลิง FE. 10 LB.</t>
  </si>
  <si>
    <t>- เครื่องดับเพลิง CO.2 10 LB.</t>
  </si>
  <si>
    <t xml:space="preserve">เดินท่อระบายน้ำฝน PVC. 8.5 </t>
  </si>
  <si>
    <t xml:space="preserve">ท่อระบายนํ้าคอนกรีตเสริมเหล็ก ปากลิ้นราง ชั้นคุณภาพ 3 </t>
  </si>
  <si>
    <t xml:space="preserve"> -  ขนาด Ø 40 ซม.</t>
  </si>
  <si>
    <t>บ่อ</t>
  </si>
  <si>
    <t>งานดินขุด</t>
  </si>
  <si>
    <t>คอนกรีตหยาบรองพื้น 1:3:5 ( ประเภท 1 )</t>
  </si>
  <si>
    <t>ทรายหยาบรองพื้น</t>
  </si>
  <si>
    <t xml:space="preserve">Roof Drain : RD </t>
  </si>
  <si>
    <t xml:space="preserve">  - Dia. 4"</t>
  </si>
  <si>
    <t>ชุดปั๊มน้ำเพิ่มแรงดัน (Package Booster pump set , Two pumps )</t>
  </si>
  <si>
    <t xml:space="preserve"> - Booster pump controller, Two pumps Operation Working day control by Timer</t>
  </si>
  <si>
    <t xml:space="preserve"> - Alternate/ Parallel Controller ( สลับ+เสริม การทำงาน ), 'Automatic control by Pressure switch</t>
  </si>
  <si>
    <t xml:space="preserve"> - Low level Cut-off by Electrod Senser, 'Phase protection relay</t>
  </si>
  <si>
    <t xml:space="preserve"> - Control box Out-door type</t>
  </si>
  <si>
    <t>หมวดงานระบบไฟฟ้า</t>
  </si>
  <si>
    <t>แผงเมนไฟฟ้า CONSUMER UNIT</t>
  </si>
  <si>
    <t xml:space="preserve"> ชุด</t>
  </si>
  <si>
    <t>PANEL BOARD</t>
  </si>
  <si>
    <t xml:space="preserve"> - LP1 24 ช่อง MCB 80AT/160AF3P พร้อม BREAKER RATING 16 A.-25 A. จำนวน 21 ตัว</t>
  </si>
  <si>
    <t>โคมไฟฟ้า</t>
  </si>
  <si>
    <t>LED PANEL LIGHTING 80 WATT W60L120 PRISMATIC ACRYLIC (แบบ ติดลอย)</t>
  </si>
  <si>
    <t xml:space="preserve">LED PANEL LIGHTING 40 WATT W30L120 PRISMATIC ACRYLIC (แบบ ติดลอย) </t>
  </si>
  <si>
    <t xml:space="preserve">LED PANEL LIGHTING 40 WATT W60L60 PRISMATIC ACRYLIC (แบบ ติดลอย) </t>
  </si>
  <si>
    <t>LED SURFACE 1x16 WATT WALL MOUNT (OUTDOOR)</t>
  </si>
  <si>
    <t>ไฟกิ่ง LED (BULB) 2x9W แบบติดผนังภายนอก</t>
  </si>
  <si>
    <t>SWITCH &amp; RECEPTACLE (สวิตช์ไฟฟ้าและเต้ารับ)</t>
  </si>
  <si>
    <t>CABLE &amp; CONDUIT (งานสายไฟฟ้าและท่อร้อยสายไฟ)</t>
  </si>
  <si>
    <t xml:space="preserve"> ม.</t>
  </si>
  <si>
    <t>ท่อร้อยเดินสายไฟ</t>
  </si>
  <si>
    <t>Fire Alarm System</t>
  </si>
  <si>
    <t>- GRAPHIC ANNUNCIATOR</t>
  </si>
  <si>
    <t>- อุปกรณ์ตรวจจับควันไฟ</t>
  </si>
  <si>
    <t>- อุปกรณ์แจ้งเหตุเพลิงไหม้ด้วยมือ</t>
  </si>
  <si>
    <t>- อุปกรณ์กระดิ่งเตือนเพลิงไหม้ ขนาด 6" พร้อมอุปกรณ์</t>
  </si>
  <si>
    <t>- สายไฟ IEC01 ขนาด 2.5 ตร.มม.</t>
  </si>
  <si>
    <t>- สายไฟ FRC ขนาด 1.5 ตร.มม.</t>
  </si>
  <si>
    <t>- ขนาด 1/2 นิ้ว ท่อชนิด EMT.</t>
  </si>
  <si>
    <t>Lighting &amp; Grounding System</t>
  </si>
  <si>
    <t>เสาล่อฟ้า แบบ สามแฉก พร้อมอุปกรณ์มาตรฐาน</t>
  </si>
  <si>
    <t xml:space="preserve">   - AIR TERMINAL 5/8" x 1.0 M. (พร้อมฐาน)</t>
  </si>
  <si>
    <t xml:space="preserve">   - GROUND TEST BOX</t>
  </si>
  <si>
    <t xml:space="preserve">   - COPPER CLAD GROUND ROD 5/8" X 10 ฟุต</t>
  </si>
  <si>
    <t>- ขนาด 50 ตร.มม. สายทองแดงเปลือย</t>
  </si>
  <si>
    <t>- ขนาด 70 ตร.มม. สายอลูมิเนียมเปลือย</t>
  </si>
  <si>
    <t>- ขนาด 3/4" ท่อ PVC.</t>
  </si>
  <si>
    <t xml:space="preserve"> - CEILING MOUNT TYPE </t>
  </si>
  <si>
    <t xml:space="preserve">   - ขนาด   67 CFM</t>
  </si>
  <si>
    <t xml:space="preserve"> - WALL MOUNT TYPE  &amp; RAIN HOOD</t>
  </si>
  <si>
    <t xml:space="preserve">   - ท่อพัดลม</t>
  </si>
  <si>
    <t xml:space="preserve">   - หน้ากากลม EAG.8"x8"</t>
  </si>
  <si>
    <t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t>
  </si>
  <si>
    <t>หน่วยงานเจ้าของโครงการ :มหาวิทยาลัยเทคโนโลยีราชมงคลอีสาน วิทยาเขตร้อยเอ็ด ณ ทุ่งกุลาร้องไห้</t>
  </si>
  <si>
    <t>กลุ่มงานที่ 1 /งาน ค่างานก่อสร้าง</t>
  </si>
  <si>
    <t>กลุ่มงานที่ 2 /งาน..ครุภัณฑ์จัดซื้อจัดจ้าง</t>
  </si>
  <si>
    <t>DOWNLIGHT LED (BULB) 1x9W ฝังฝ้าเพดาน</t>
  </si>
  <si>
    <t>โคมไฟหน้ากระจกห้องน้ำ</t>
  </si>
  <si>
    <t>ไฟแสงสว่างฉุกเฉิน 2 ดวง จ่ายไฟอัตโนมัติ สำรองได้ไม่น้อยกว่า 2 ชม.</t>
  </si>
  <si>
    <t xml:space="preserve">สวิทซ์ทางเดียว 16A 250V </t>
  </si>
  <si>
    <t xml:space="preserve">สวิทซ์สองทาง 16A 250V </t>
  </si>
  <si>
    <t>เต้ารับไฟฟ้า แบบคู่ ขากลม-แบน 16A 250V มีกราวด์ ม่านนิรภัย</t>
  </si>
  <si>
    <t>เต้ารับไฟฟ้า แบบเดี่ยว ขากลม-แบน 16A 250V มีกราวด์ ม่านนิรภัย</t>
  </si>
  <si>
    <t xml:space="preserve">สายไฟฟ้า THW (IEC 01) ขนาด 50 ตร.มม. </t>
  </si>
  <si>
    <t xml:space="preserve">สายไฟฟ้า THW (IEC 01) ขนาด 25 ตร.มม. </t>
  </si>
  <si>
    <t xml:space="preserve">สายไฟฟ้า THW (IEC 01) ขนาด 10 ตร.มม. </t>
  </si>
  <si>
    <t xml:space="preserve">สายไฟฟ้า THW (IEC 01) ขนาด 6 ตร.มม. </t>
  </si>
  <si>
    <t xml:space="preserve">สายไฟฟ้า THW (IEC 01) ขนาด 4 ตร.มม. </t>
  </si>
  <si>
    <t xml:space="preserve">สายไฟฟ้า THW (IEC 01) ขนาด 2.5 ตร.มม. </t>
  </si>
  <si>
    <t>ท่อชนิด IMC ขนาด 2 นิ้ว</t>
  </si>
  <si>
    <t>ท่อชนิด IMC ขนาด 1 1/4นิ้ว</t>
  </si>
  <si>
    <t xml:space="preserve">ท่อชนิด EMT ขนาด 3/4 นิ้ว </t>
  </si>
  <si>
    <t>ท่อชนิด EMTขนาด 1/2 นิ้ว</t>
  </si>
  <si>
    <t xml:space="preserve">สายไฟฟ้า THW (IEC 01) ขนาด 1.5 ตร.มม. </t>
  </si>
  <si>
    <t xml:space="preserve">สายไฟฟ้า THW (IEC 01) ขนาด 1 ตร.มม. </t>
  </si>
  <si>
    <t>ครุภัณฑ์อุปกรณ์และระบบคอมพิวเตอร์</t>
  </si>
  <si>
    <t xml:space="preserve">อุปกรณ์กระจายสัญญาณไร้สาย (Access Point) แบบที่ 1  </t>
  </si>
  <si>
    <t>สาย UTP ชนิด CAT6</t>
  </si>
  <si>
    <t>CAT6 RJ45 Modular PLUG (ตัวผู้) พร้อมปลอก และตัวเลข</t>
  </si>
  <si>
    <t>CAT6 RJ45 Modular JACK (ตัวเมีย) พร้อมตัวเลข</t>
  </si>
  <si>
    <t>ตู้แร็ค 19" 6U พร้อมรางไฟฟ้าและพัดลมระบายอากาศ</t>
  </si>
  <si>
    <t>ตู้</t>
  </si>
  <si>
    <t>เต้ารับโทรศัพท์ พร้อมฝาครอบ</t>
  </si>
  <si>
    <t>สายโทรศัพท์ 4C - 0.65 mm TIEV</t>
  </si>
  <si>
    <t>งานระบบโทรศัพท์สายระบบสื่อสารอินเตอร์เน็ต</t>
  </si>
  <si>
    <t>อุปกรณ์กระจายสัญญาณ (L2 Switch) ขนาด 24 ช่อง แบบที่ 2</t>
  </si>
  <si>
    <t>TELEPHONE TERMINAL BOX</t>
  </si>
  <si>
    <t xml:space="preserve">อุปกรณ์ประกอบการติดตั้งอื่นๆ คิดค่าวัสดุ 20% </t>
  </si>
  <si>
    <t xml:space="preserve">อุปกรณ์ประกอบการติดตั้งอื่นๆ คิดค่าวัสดุ 10% </t>
  </si>
  <si>
    <t>- FIRE ALARM CONTROL PANEL (FCP) 2 ZONE WITH BATTERY</t>
  </si>
  <si>
    <t xml:space="preserve">อุปกรณ์ประกอบการติดตั้งอื่นๆ คิดค่าวัสดุ 15% </t>
  </si>
  <si>
    <t xml:space="preserve">อุปกรณ์ประกอบการติดตั้งอื่นๆ คิดค่าวัสดุ 5% </t>
  </si>
  <si>
    <t xml:space="preserve"> 6-24 PORT F.O.RACK MOUNT DRAWER</t>
  </si>
  <si>
    <t>CAT6 PATCH PANEL 24 PORT (1U) w/MANAGEMENTม ADVANCE</t>
  </si>
  <si>
    <t xml:space="preserve"> LINK CABLE MANAGEMENT PANEL 1U WITH COVER</t>
  </si>
  <si>
    <t>พัดลมแบบติดกระจก หรือ ติดผนัง ขนาด 8 นิ้ว</t>
  </si>
  <si>
    <t>Fire Extinguisher 15lb</t>
  </si>
  <si>
    <t xml:space="preserve">งานระบบระบายอากาศ </t>
  </si>
  <si>
    <t xml:space="preserve"> - AP2 36 ช่อง MCB 100AT/160AF3P พร้อม BREAKER RATING 20 A.-25 A.จำนวน 33 ตัว</t>
  </si>
  <si>
    <t xml:space="preserve"> - AP1 24 ช่อง MCB 80AT/160AF3P พร้อม BREAKER RATING 20 A.จำนวน 24 ตัว</t>
  </si>
  <si>
    <t xml:space="preserve"> - LP2 24 ช่อง MCB 80AT/160AF3P พร้อม BREAKER RATING 16 A.-25 A. จำนวน 24 ตัว</t>
  </si>
  <si>
    <t xml:space="preserve"> - Pressure diaphragm Tank Capacity 200 Litres.</t>
  </si>
  <si>
    <t xml:space="preserve">สายไฟฟ้า THW (IEC 01) ขนาด 70 ตร.มม. </t>
  </si>
  <si>
    <t>สายไฟฟ้า IEC 60502-1 CV 0.6/1KV  ขนาด 1Cx95 ตร.มม.</t>
  </si>
  <si>
    <t>ท่อชนิด IMC ขนาด 2-1/2 นิ้ว</t>
  </si>
  <si>
    <t>ท่อชนิด IMC ขนาด 1 นิ้ว</t>
  </si>
  <si>
    <t>เสาไฟฟ้า คอร. ขนาด 9 เมตร</t>
  </si>
  <si>
    <t xml:space="preserve">เครื่องปรับอากาศ (ระบบ Inverter) ขนาดไม่น้อยกว่า 18,000 BTU  </t>
  </si>
  <si>
    <t xml:space="preserve">บ่อพัก คสล.สำเร็จรูป พร้อมฝา คสล. ขนาดภายใน 0.60x0.60ม. </t>
  </si>
  <si>
    <t xml:space="preserve">วงบ่อซีเมนต์ ขนาด ∅1.00 ม.  </t>
  </si>
  <si>
    <t>F3 ปูกระเบื้องเซรามิก ขนาด 12"x12" ชนิดกันลื่น</t>
  </si>
  <si>
    <t>F4 พื้นคสล. ทากันซึม POLYURETHANE</t>
  </si>
  <si>
    <t>F5 ผิวทรายล้าง (เบอร์หิน ,สี ระบุภายหลัง)</t>
  </si>
  <si>
    <t>F6 ทางลาด คสล. ผิวทรายล้าง เซาะร่อง</t>
  </si>
  <si>
    <t xml:space="preserve"> - งานก่ออิฐมวลเบา หนา 7.5 ซม.</t>
  </si>
  <si>
    <t xml:space="preserve"> - กรุกระเบื้อง ขนาด 12"x12" (ผนังห้องน้ำ)</t>
  </si>
  <si>
    <t xml:space="preserve"> - C3 ฝ้าทีบาร์ โครงคร่าวตามมาตรฐานผู้ผลิต (กันชื้น)</t>
  </si>
  <si>
    <t xml:space="preserve"> - ราวบันไดสแตนเลส</t>
  </si>
  <si>
    <t xml:space="preserve"> - ราวกันตก</t>
  </si>
  <si>
    <t>D1 ประตูบานเปิดเดี่ยวพร้อมช่องแสงติดตาย (ห้องน้ำ)</t>
  </si>
  <si>
    <t>D2 ประตูบานเปิดคู่พร้อมช่องแสงติดตาย (ห้องจัดแสดงนิทรรศการ,ห้อง LAB)</t>
  </si>
  <si>
    <t>D3 ประตูบานเปิดเดี่ยว (ห้องเก็บของ,ห้องแม่บ้าน)</t>
  </si>
  <si>
    <t>D4 ประตูบานเปิดคู่พร้อมช่องแสงติดตาย (ห้องประชุม)</t>
  </si>
  <si>
    <t>D5 ประตูบานเปิดเดี่ยวพร้อมช่องแสงติดตาย (ห้องรับรองแขก, ห้องประชุมย่อย)</t>
  </si>
  <si>
    <t>D6 ประตูบานเปิดเดี่ยวพร้อมช่องแสงติดตาย (ห้องผู้ช่วยอธิการบดีประจำวิทยาเขต)</t>
  </si>
  <si>
    <t>D7 ประตูบานเลื่อนเดี่ยว (ห้องน้ำคนพิการ)</t>
  </si>
  <si>
    <t>W2 หน้าต่างบานหมุน 90องศา</t>
  </si>
  <si>
    <t>W6 แผงเกล็ดอลูมิเนียม</t>
  </si>
  <si>
    <t>W7 หน้าต่างบานเปิด</t>
  </si>
  <si>
    <t>W8 หน้าต่างบานกระทุ้ง</t>
  </si>
  <si>
    <t>W9 หน้าต่างบานกระทุ้ง</t>
  </si>
  <si>
    <t>W10 หน้าต่างบานเลื่อนสลับพร้อมช่องแสงติดตาย</t>
  </si>
  <si>
    <t>W11 หน้าต่างบานกระทุ้งพร้อมช่องแสงติดตาย</t>
  </si>
  <si>
    <t>W12 หน้าต่างบานหมุน 90องศา</t>
  </si>
  <si>
    <t>W13 หน้าต่างบานเลื่อนสลับพร้อมช่องแสงติดตาย</t>
  </si>
  <si>
    <t>W15 หน้าต่างบานติดตาย</t>
  </si>
  <si>
    <t xml:space="preserve"> - กระจกเงา หนา 6 มม. ติดผนังแบบปรับก้มเงยได้ (ห้องผู้พิการ)</t>
  </si>
  <si>
    <t xml:space="preserve"> - แผงที่กั้นปัสวะชาย</t>
  </si>
  <si>
    <t xml:space="preserve"> - ก๊อกน้ำล้างพื้น</t>
  </si>
  <si>
    <t xml:space="preserve"> - ผนังห้องน้ำสำเร็จรูป ติดตั้งพร้อมอุปกรณ์ครบชุด</t>
  </si>
  <si>
    <t xml:space="preserve"> -  TOP เคาเตอร์ หินแกรนิต (สี,รุ่น ระบุภายหลัง)</t>
  </si>
  <si>
    <t xml:space="preserve"> - ผนังกระจกกั้นห้องน้ำ</t>
  </si>
  <si>
    <r>
      <t xml:space="preserve">หลังคา </t>
    </r>
    <r>
      <rPr>
        <sz val="14"/>
        <rFont val="TH Sarabun New"/>
        <family val="2"/>
      </rPr>
      <t>METAL SHEET</t>
    </r>
  </si>
  <si>
    <r>
      <t xml:space="preserve"> - แผ่นหลังคา </t>
    </r>
    <r>
      <rPr>
        <sz val="14"/>
        <rFont val="TH Sarabun New"/>
        <family val="2"/>
      </rPr>
      <t>METAL SHEET</t>
    </r>
    <r>
      <rPr>
        <sz val="16"/>
        <rFont val="TH Sarabun New"/>
        <family val="2"/>
      </rPr>
      <t xml:space="preserve"> หนา 0.40 มม. บุโฟมPU 25 มม.</t>
    </r>
  </si>
  <si>
    <r>
      <t xml:space="preserve"> - ครอบหลังคา </t>
    </r>
    <r>
      <rPr>
        <sz val="14"/>
        <rFont val="TH Sarabun New"/>
        <family val="2"/>
      </rPr>
      <t>METAL SHEET</t>
    </r>
  </si>
  <si>
    <t xml:space="preserve"> งานเหล็กเสริมรวมลวดผูกเหล็ก</t>
  </si>
  <si>
    <t xml:space="preserve"> - โครงเคร่าเหล็ก กรุแผ่นอลูมิเนียมคอมโพสิท</t>
  </si>
  <si>
    <t xml:space="preserve"> - รางน้ำสแตนเลส หนา 0.8 มม. กว้าง 12 นิ้ว(พร้อมโครงเคร่า)</t>
  </si>
  <si>
    <t xml:space="preserve"> - POWER DIGITAL METER</t>
  </si>
  <si>
    <t>สายไฟฟ้า THW-A  ขนาด 1Cx50 ตร.มม. (เชื่อมต่อมิเตอร์ กฟภ.)</t>
  </si>
  <si>
    <t xml:space="preserve"> - เหล็ก HB 100x100x6x8 mm. (น้ำหนัก 103.20kg./ท่อน)</t>
  </si>
  <si>
    <t xml:space="preserve"> - เหล็ก HB 200x100x5.5x8 mm. (น้ำหนัก 127.80kg./ท่อน)</t>
  </si>
  <si>
    <t xml:space="preserve"> - เหล็กกล่อง 100x50x3.2 mm. (น้ำหนัก 38.50kg./ท่อน)</t>
  </si>
  <si>
    <t xml:space="preserve"> - เหล็กกล่อง 100x100x3.2 mm. (น้ำหนัก 53.00kg./ท่อน)</t>
  </si>
  <si>
    <t xml:space="preserve"> - เหล็กกล่อง 125x50x3.2 mm. (น้ำหนัก 49.56kg./ท่อน)</t>
  </si>
  <si>
    <t xml:space="preserve"> - เหล็กกล่อง 200x100x4.5 mm. (น้ำหนัก 120.76kg./ท่อน)</t>
  </si>
  <si>
    <t>ระบบ</t>
  </si>
  <si>
    <t>Solar Rooftop</t>
  </si>
  <si>
    <t>ครุภัณฑ์ลอยตัว</t>
  </si>
  <si>
    <t>Ongrid Solar Rooftop ไม่น้อยกว่า 40 KW. (รวมติดตั้ง)</t>
  </si>
  <si>
    <t>ม่านปรับแสง</t>
  </si>
  <si>
    <t>ม่านปรับแสง ติดตั้งที่หน้าต่าง W1</t>
  </si>
  <si>
    <t>ม่านปรับแสง ติดตั้งที่หน้าต่าง W3</t>
  </si>
  <si>
    <t>ม่านปรับแสง ติดตั้งที่หน้าต่าง W7</t>
  </si>
  <si>
    <t>ม่านปรับแสง ติดตั้งที่หน้าต่าง W10</t>
  </si>
  <si>
    <t>ม่านปรับแสง ติดตั้งที่หน้าต่าง W13</t>
  </si>
  <si>
    <t>ม่านปรับแสง ติดตั้งที่หน้าต่าง W14</t>
  </si>
  <si>
    <t>ม่านปรับแสง ติดตั้งที่หน้าต่าง W15</t>
  </si>
  <si>
    <t xml:space="preserve"> - ตู้ DB เมน 180AT/400AF พร้อมลูกย่อยและอุปกรณ์ครบชุด</t>
  </si>
  <si>
    <t>ตู้ DB รวมระบบ GROUNDอุปกรณ์ครบชุด</t>
  </si>
  <si>
    <t xml:space="preserve"> - งานขุดดินถมกลับ</t>
  </si>
  <si>
    <t xml:space="preserve"> - คอนกรีตหยาบ 1:3:5</t>
  </si>
  <si>
    <t xml:space="preserve">         ขนาด 6 mm.</t>
  </si>
  <si>
    <t>โต๊ะประชุม ขนาด 3.80 x 1.20 x 0.75 ม. แผ่นหน้าโต๊ะ : ไม้ PB ปิดผิวเมลามีน หนา 43 มม. ปิดขอบ PVC หนา 1 มม. สี : Kadeem</t>
  </si>
  <si>
    <t>โต๊ะทำงาน ขนาด 1.80 x 1.60 x 0.75 ม. แผ่นหน้าโต๊ะ : ไม้ PB ปิดผิวเมลามีน หนา 43 มม. ปิดขอบ PVC หนา 1 มม. สี : Kadeem</t>
  </si>
  <si>
    <t>โต๊ะทำงาน ขนาด 2.40 x 1.98 x 0.75 ม. แผ่นหน้าโต๊ะ : ไม้ PB ปิดผิวเมลามีน หนา 43 มม. ปิดขอบ PVC หนา 1 มม. สี : Kadeem</t>
  </si>
  <si>
    <t>ตู้เก็บเอกสาร ขนาด 1.20 x 0.40 x 1.05 ม.หน้าบาน : ไม้ปิดผิวเมลามีน</t>
  </si>
  <si>
    <t>ตู้เก็บเอกสาร ขนาด 1.20 x 0.40 x 2.00 ม.หน้าบาน : กระจกและไม้ปิดผิว</t>
  </si>
  <si>
    <t>โต๊ะกลาง ขนาด 1.40 x 1.10 x 0.45 ม.</t>
  </si>
  <si>
    <t>โซฟา 2 ที่นั่ง ขนาด 2.05 x 0.90 x 0.88 ม.</t>
  </si>
  <si>
    <t>โซฟา 1 ที่นั่ง ขนาด 0.95 x 0.90 x 0.88 ม.</t>
  </si>
  <si>
    <t>เก้าอี้สำนักงาน สำหรับ 1 ที่นั่ง ขนาด 0.64 x 0.63 x 1.04-1.20 ม.</t>
  </si>
  <si>
    <t>เก้าอี้สำนักงาน สำหรับ 1 ที่นั่ง ขนาด 0.67 x 0.60 x 0.99-1.08 ม.</t>
  </si>
  <si>
    <t>เก้าอี้ชุดโต๊ะประชุม สำหรับ 1 ที่นั่ง ขนาด 0.57 x 0.55 x 0.93-1.00 ม.</t>
  </si>
  <si>
    <t>แบบ  ปร. 4     ที่แนบ      มีจำนวน  17  หน้า</t>
  </si>
  <si>
    <t xml:space="preserve"> - คอนกรีตโครงสร้าง  fc' 280 KSC. (Cylinder) </t>
  </si>
  <si>
    <t xml:space="preserve"> - คอนกรีตโครงสร้าง fc' 240 KSC. (Cylinder) </t>
  </si>
  <si>
    <t xml:space="preserve"> - คอนกรีตโครงสร้าง fc' 280 KSC. (Cylinder) </t>
  </si>
  <si>
    <t>ชื่อโครงการ : จ้างก่อสร้างอาคารสำนักงานวิทยาเขตร้อยเอ็ด ณ ทุ่งกุลาร้องไห้</t>
  </si>
  <si>
    <t>1.1.1</t>
  </si>
  <si>
    <t>2.1.1</t>
  </si>
  <si>
    <t>2.1.2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</si>
  <si>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</si>
  <si>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</si>
  <si>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</si>
  <si>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</si>
  <si>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</si>
  <si>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</si>
  <si>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</si>
  <si>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</si>
  <si>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</si>
  <si>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</si>
  <si>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</si>
  <si>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2.3.1</t>
  </si>
  <si>
    <t>2.3.2</t>
  </si>
  <si>
    <t>2.3.7</t>
  </si>
  <si>
    <t>2.3.9</t>
  </si>
  <si>
    <t>2.3.3</t>
  </si>
  <si>
    <t>2.3.4</t>
  </si>
  <si>
    <t>2.3.5</t>
  </si>
  <si>
    <t>2.3.6</t>
  </si>
  <si>
    <t>2.3.8</t>
  </si>
  <si>
    <t>2.3.10</t>
  </si>
  <si>
    <t>2.3.11</t>
  </si>
  <si>
    <t>2.3.12</t>
  </si>
  <si>
    <t>2.3.13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</si>
  <si>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</si>
  <si>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</si>
  <si>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</si>
  <si>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</si>
  <si>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</si>
  <si>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</si>
  <si>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</si>
  <si>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</si>
  <si>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</si>
  <si>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</si>
  <si>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</si>
  <si>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2.5.1</t>
  </si>
  <si>
    <t>3.1.5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</si>
  <si>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</si>
  <si>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</si>
  <si>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</si>
  <si>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</si>
  <si>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</si>
  <si>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</si>
  <si>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</si>
  <si>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</si>
  <si>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</si>
  <si>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</si>
  <si>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</si>
  <si>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</si>
  <si>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2.6.1</t>
  </si>
  <si>
    <t>2.6.5</t>
  </si>
  <si>
    <t>2.6.7</t>
  </si>
  <si>
    <t>2.6.3</t>
  </si>
  <si>
    <t>2.6.2</t>
  </si>
  <si>
    <t>2.6.6</t>
  </si>
  <si>
    <t>2.6.4</t>
  </si>
  <si>
    <t>2.6.8</t>
  </si>
  <si>
    <t>2.6.9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</si>
  <si>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</si>
  <si>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</si>
  <si>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</si>
  <si>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</si>
  <si>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</si>
  <si>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</si>
  <si>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</si>
  <si>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</si>
  <si>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>2.7.9</t>
  </si>
  <si>
    <t>3.1.1</t>
  </si>
  <si>
    <t>3.1.2</t>
  </si>
  <si>
    <t>3.1.3</t>
  </si>
  <si>
    <t>3.1.4</t>
  </si>
  <si>
    <t>3.1.6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</si>
  <si>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</si>
  <si>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</si>
  <si>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</si>
  <si>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</si>
  <si>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</si>
  <si>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</si>
  <si>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</si>
  <si>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</si>
  <si>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</si>
  <si>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3.3.1</t>
  </si>
  <si>
    <t>3.3.2</t>
  </si>
  <si>
    <t>3.3.3</t>
  </si>
  <si>
    <t>3.4.1</t>
  </si>
  <si>
    <t>3.4.2</t>
  </si>
  <si>
    <t>3.4.3</t>
  </si>
  <si>
    <t>3.4.4</t>
  </si>
  <si>
    <t>3.4.5</t>
  </si>
  <si>
    <t>3.5.1</t>
  </si>
  <si>
    <t>3.5.7</t>
  </si>
  <si>
    <t>3.5.2</t>
  </si>
  <si>
    <t>3.5.3</t>
  </si>
  <si>
    <t>3.5.5</t>
  </si>
  <si>
    <t>3.5.6</t>
  </si>
  <si>
    <t>3.5.4</t>
  </si>
  <si>
    <t>3.5.8</t>
  </si>
  <si>
    <t>3.5.9</t>
  </si>
  <si>
    <t>3.5.10</t>
  </si>
  <si>
    <t>3.5.11</t>
  </si>
  <si>
    <t>3.5.12</t>
  </si>
  <si>
    <t>3.5.13</t>
  </si>
  <si>
    <t>3.5.14</t>
  </si>
  <si>
    <t>3.5.15</t>
  </si>
  <si>
    <t>3.5.16</t>
  </si>
  <si>
    <t>3.5.17</t>
  </si>
  <si>
    <t>3.5.18</t>
  </si>
  <si>
    <t>3.5.19</t>
  </si>
  <si>
    <t>3.5.20</t>
  </si>
  <si>
    <t>3.5.21</t>
  </si>
  <si>
    <t>3.5.22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</si>
  <si>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</si>
  <si>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</si>
  <si>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</si>
  <si>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</si>
  <si>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</si>
  <si>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</si>
  <si>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</si>
  <si>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</si>
  <si>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</si>
  <si>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3.6.10</t>
  </si>
  <si>
    <t>3.6.11</t>
  </si>
  <si>
    <t>3.6.12</t>
  </si>
  <si>
    <t>3.6.13</t>
  </si>
  <si>
    <t>3.6.14</t>
  </si>
  <si>
    <t>3.6.15</t>
  </si>
  <si>
    <t>3.6.16</t>
  </si>
  <si>
    <t>3.6.17</t>
  </si>
  <si>
    <t>3.6.18</t>
  </si>
  <si>
    <t>3.6.19</t>
  </si>
  <si>
    <t>3.6.20</t>
  </si>
  <si>
    <t>3.6.21</t>
  </si>
  <si>
    <t>3.6.22</t>
  </si>
  <si>
    <t>3.6.23</t>
  </si>
  <si>
    <t>3.6.24</t>
  </si>
  <si>
    <t>3.6.25</t>
  </si>
  <si>
    <t>3.6.26</t>
  </si>
  <si>
    <t>3.6.27</t>
  </si>
  <si>
    <t>3.6.28</t>
  </si>
  <si>
    <t>3.6.29</t>
  </si>
  <si>
    <t>3.6.30</t>
  </si>
  <si>
    <t>3.6.31</t>
  </si>
  <si>
    <t>3.6.32</t>
  </si>
  <si>
    <t>3.6.33</t>
  </si>
  <si>
    <t>3.7.1</t>
  </si>
  <si>
    <t>5.5.1</t>
  </si>
  <si>
    <t>3.7.2</t>
  </si>
  <si>
    <t>3.7.3</t>
  </si>
  <si>
    <t>3.8.1</t>
  </si>
  <si>
    <t>3.8.2</t>
  </si>
  <si>
    <t>3.8.3</t>
  </si>
  <si>
    <t>3.8.4</t>
  </si>
  <si>
    <t>3.8.5</t>
  </si>
  <si>
    <t>3.9.1</t>
  </si>
  <si>
    <t>3.9.5</t>
  </si>
  <si>
    <t>3.9.4</t>
  </si>
  <si>
    <t>3.9.2</t>
  </si>
  <si>
    <t>3.9.3</t>
  </si>
  <si>
    <t>3.9.6</t>
  </si>
  <si>
    <t>3.9.7</t>
  </si>
  <si>
    <t>3.5.23</t>
  </si>
  <si>
    <t>3.5.24</t>
  </si>
  <si>
    <t>5.1.1</t>
  </si>
  <si>
    <t>5.2.1</t>
  </si>
  <si>
    <t>5.2.2</t>
  </si>
  <si>
    <t>5.2.3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</si>
  <si>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</si>
  <si>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</si>
  <si>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</si>
  <si>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</si>
  <si>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</si>
  <si>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</si>
  <si>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</si>
  <si>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</si>
  <si>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</si>
  <si>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</si>
  <si>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</si>
  <si>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</si>
  <si>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</si>
  <si>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</si>
  <si>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</si>
  <si>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5.5.2</t>
  </si>
  <si>
    <t>5.5.3</t>
  </si>
  <si>
    <t>5.5.4</t>
  </si>
  <si>
    <t>5.6.1</t>
  </si>
  <si>
    <t>5.6.2</t>
  </si>
  <si>
    <t>5.6.3</t>
  </si>
  <si>
    <t>5.6.4</t>
  </si>
  <si>
    <t>5.6.5</t>
  </si>
  <si>
    <t>5.6.6</t>
  </si>
  <si>
    <t>5.6.7</t>
  </si>
  <si>
    <t>5.6.8</t>
  </si>
  <si>
    <t>5.6.9</t>
  </si>
  <si>
    <t>5.6.10</t>
  </si>
  <si>
    <t>5.6.11</t>
  </si>
  <si>
    <t>5.6.12</t>
  </si>
  <si>
    <t>5.7.1</t>
  </si>
  <si>
    <t>5.7.2</t>
  </si>
  <si>
    <t>5.7.3</t>
  </si>
  <si>
    <t>5.7.4</t>
  </si>
  <si>
    <t>5.7.5</t>
  </si>
  <si>
    <t>5.7.6</t>
  </si>
  <si>
    <t>5.7.7</t>
  </si>
  <si>
    <t>5.8.1</t>
  </si>
  <si>
    <t>5.8.2</t>
  </si>
  <si>
    <t>5.8.3</t>
  </si>
  <si>
    <t>5.8.4</t>
  </si>
  <si>
    <t>5.8.5</t>
  </si>
  <si>
    <t>5.8.6</t>
  </si>
  <si>
    <t>5.8.7</t>
  </si>
  <si>
    <t>5.8.8</t>
  </si>
  <si>
    <t>5.8.9</t>
  </si>
  <si>
    <t>5.8.10</t>
  </si>
  <si>
    <t>5.8.11</t>
  </si>
  <si>
    <t>5.8.12</t>
  </si>
  <si>
    <t>5.9.1</t>
  </si>
  <si>
    <t>5.9.2</t>
  </si>
  <si>
    <t>5.9.3</t>
  </si>
  <si>
    <t>5.9.4</t>
  </si>
  <si>
    <t>5.9.5</t>
  </si>
  <si>
    <t>5.9.6</t>
  </si>
  <si>
    <t>5.10.1</t>
  </si>
  <si>
    <t>5.10.6</t>
  </si>
  <si>
    <t>5.10.8</t>
  </si>
  <si>
    <t>5.10.2</t>
  </si>
  <si>
    <t>5.10.3</t>
  </si>
  <si>
    <t>5.10.4</t>
  </si>
  <si>
    <t>5.10.5</t>
  </si>
  <si>
    <t>5.10.7</t>
  </si>
  <si>
    <t>5.10.9</t>
  </si>
  <si>
    <t>5.10.10</t>
  </si>
  <si>
    <t>5.11.1</t>
  </si>
  <si>
    <t>5.11.2</t>
  </si>
  <si>
    <t>5.11.3</t>
  </si>
  <si>
    <t>5.11.4</t>
  </si>
  <si>
    <t>5.11.5</t>
  </si>
  <si>
    <t>5.11.6</t>
  </si>
  <si>
    <t>5.11.7</t>
  </si>
  <si>
    <t>5.11.8</t>
  </si>
  <si>
    <t>6.1.1</t>
  </si>
  <si>
    <t>6.1.2</t>
  </si>
  <si>
    <t>6.2.1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</si>
  <si>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</si>
  <si>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</si>
  <si>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</si>
  <si>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</si>
  <si>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</si>
  <si>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</si>
  <si>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</si>
  <si>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</si>
  <si>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</si>
  <si>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</si>
  <si>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6.3.11</t>
  </si>
  <si>
    <t>ครุภัณฑ์จัดซื้อจัดจ้าง</t>
  </si>
  <si>
    <t>4.7.1</t>
  </si>
  <si>
    <t>4.7.2</t>
  </si>
  <si>
    <t>4.7.3</t>
  </si>
  <si>
    <t>4.7.4</t>
  </si>
  <si>
    <t>4.7.5</t>
  </si>
  <si>
    <t>4.7.6</t>
  </si>
  <si>
    <t>4.7.7</t>
  </si>
  <si>
    <t>4.7.8</t>
  </si>
  <si>
    <t>4.7.9</t>
  </si>
  <si>
    <t>4.7.10</t>
  </si>
  <si>
    <t>4.7.11</t>
  </si>
  <si>
    <t>4.7.12</t>
  </si>
  <si>
    <t>4.7.13</t>
  </si>
  <si>
    <t>4.7.14</t>
  </si>
  <si>
    <t>4.7.15</t>
  </si>
  <si>
    <t>4.7.16</t>
  </si>
  <si>
    <t>4.7.17</t>
  </si>
  <si>
    <t>4.7.18</t>
  </si>
  <si>
    <t>4.7.19</t>
  </si>
  <si>
    <t>4.7.20</t>
  </si>
  <si>
    <t>4.7.21</t>
  </si>
  <si>
    <t>4.7.22</t>
  </si>
  <si>
    <t>4.7.23</t>
  </si>
  <si>
    <t>4.7.24</t>
  </si>
  <si>
    <t>4.7.25</t>
  </si>
  <si>
    <t>4.7.26</t>
  </si>
  <si>
    <t>4.7.27</t>
  </si>
  <si>
    <t>4.7.28</t>
  </si>
  <si>
    <t>4.7.29</t>
  </si>
  <si>
    <t>ครุภัณฑ์เครื่องปรับอากาศแบบติดผนัง ระบบ Inverter (ราคารวมติดตั้ง)</t>
  </si>
  <si>
    <t>ป้ายทางออกฉุกเฉิน1 สำรองได้ไม่น้อยกว่า 2 ชม.</t>
  </si>
  <si>
    <t>ป้ายทางออกฉุกเฉิน2 สำรองได้ไม่น้อยกว่า 2 ชม.</t>
  </si>
  <si>
    <t>F1 ปูกระเบื้องแกรนิตโต้ Porcelain ขนาด  0.60x0.60 ม. ผิวด้าน</t>
  </si>
  <si>
    <t>F2 ปูกระเบื้องแกรนิตโต้  Porcelain ขนาด  0.60x0.60 ม.</t>
  </si>
  <si>
    <t xml:space="preserve">คำนวณราคากลาง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</si>
</sst>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-&quot;฿&quot;* #,##0_-;\-&quot;฿&quot;* #,##0_-;_-&quot;฿&quot;* &quot;-&quot;_-;_-@_-"/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_(* #,##0_);_(* \(#,##0\);_(* &quot;-&quot;??_);_(@_)"/>
    <numFmt numFmtId="190" formatCode="_(* #,##0.00000_);_(* \(#,##0.00000\);_(* &quot;-&quot;??_);_(@_)"/>
    <numFmt numFmtId="191" formatCode="\t0.00E+00"/>
    <numFmt numFmtId="192" formatCode="&quot;฿&quot;\t#,##0_);\(&quot;฿&quot;\t#,##0\)"/>
    <numFmt numFmtId="193" formatCode="m/d/yy\ hh:mm"/>
    <numFmt numFmtId="194" formatCode="_(&quot;$&quot;* #,##0.000_);_(&quot;$&quot;* \(#,##0.000\);_(&quot;$&quot;* &quot;-&quot;??_);_(@_)"/>
    <numFmt numFmtId="195" formatCode="_(&quot;$&quot;* #,##0.0000_);_(&quot;$&quot;* \(#,##0.0000\);_(&quot;$&quot;* &quot;-&quot;??_);_(@_)"/>
    <numFmt numFmtId="196" formatCode="#,##0.0_);\(#,##0.0\)"/>
    <numFmt numFmtId="197" formatCode="0.0&quot;  &quot;"/>
    <numFmt numFmtId="198" formatCode="_-* #,##0.00000_-;\-* #,##0.00000_-;_-* &quot;-&quot;?????_-;_-@_-"/>
    <numFmt numFmtId="199" formatCode="#,##0.000000&quot; &quot;"/>
    <numFmt numFmtId="200" formatCode="#,###&quot;   &quot;"/>
    <numFmt numFmtId="201" formatCode="General_)"/>
    <numFmt numFmtId="202" formatCode="dd\-mm\-yy"/>
    <numFmt numFmtId="203" formatCode="_(* #,##0.0000_);_(* \(#,##0.0000\);_(* &quot;-&quot;??_);_(@_)"/>
    <numFmt numFmtId="204" formatCode="_-* #,##0_-;\-* #,##0_-;_-* &quot;-&quot;??_-;_-@_-"/>
    <numFmt numFmtId="205" formatCode="0.0"/>
    <numFmt numFmtId="206" formatCode="_-* #,##0_-;\-* #,##0_-;_-* \-_-;_-@_-"/>
  </numFmts>
  <fonts count="64">
    <font>
      <sz val="14"/>
      <name val="AngsanaUPC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EucrosiaUPC"/>
      <family val="2"/>
      <charset val="222"/>
    </font>
    <font>
      <sz val="14"/>
      <name val="AngsanaUPC"/>
      <family val="1"/>
    </font>
    <font>
      <sz val="14"/>
      <name val="AngsanaUPC"/>
      <family val="1"/>
    </font>
    <font>
      <sz val="14"/>
      <name val="SV Rojchana"/>
    </font>
    <font>
      <sz val="10"/>
      <name val="Arial"/>
      <family val="2"/>
    </font>
    <font>
      <sz val="16"/>
      <name val="DilleniaUPC"/>
      <family val="1"/>
    </font>
    <font>
      <sz val="11"/>
      <name val="?? ?????"/>
      <family val="3"/>
      <charset val="255"/>
    </font>
    <font>
      <sz val="12"/>
      <name val="????"/>
      <charset val="136"/>
    </font>
    <font>
      <sz val="10"/>
      <name val="Helv"/>
      <family val="2"/>
    </font>
    <font>
      <sz val="11"/>
      <name val="??"/>
      <family val="1"/>
    </font>
    <font>
      <sz val="14"/>
      <name val="Cordia New"/>
      <family val="3"/>
    </font>
    <font>
      <sz val="12"/>
      <name val="Times New Roman"/>
      <family val="1"/>
    </font>
    <font>
      <sz val="12"/>
      <name val="Helv"/>
      <family val="2"/>
    </font>
    <font>
      <b/>
      <i/>
      <sz val="24"/>
      <color indexed="4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ngsanaUPC"/>
      <family val="1"/>
    </font>
    <font>
      <b/>
      <sz val="12"/>
      <name val="Arial"/>
      <family val="2"/>
    </font>
    <font>
      <b/>
      <i/>
      <sz val="18"/>
      <color indexed="28"/>
      <name val="AngsanaUPC"/>
      <family val="1"/>
    </font>
    <font>
      <b/>
      <sz val="14"/>
      <name val="Cordia New"/>
      <family val="2"/>
    </font>
    <font>
      <sz val="14"/>
      <name val="Cordia New"/>
      <family val="2"/>
    </font>
    <font>
      <sz val="15"/>
      <name val="Cordia New"/>
      <family val="2"/>
    </font>
    <font>
      <vertAlign val="superscript"/>
      <sz val="14"/>
      <name val="Cordia New"/>
      <family val="2"/>
    </font>
    <font>
      <b/>
      <sz val="15"/>
      <name val="EucrosiaUPC"/>
      <family val="1"/>
      <charset val="222"/>
    </font>
    <font>
      <b/>
      <sz val="16"/>
      <name val="IrisUPC"/>
      <family val="2"/>
    </font>
    <font>
      <sz val="14"/>
      <name val="AngsanaUPC"/>
      <family val="1"/>
      <charset val="222"/>
    </font>
    <font>
      <b/>
      <sz val="14"/>
      <name val="Angsana New"/>
      <family val="1"/>
      <charset val="222"/>
    </font>
    <font>
      <sz val="7"/>
      <name val="Small Fonts"/>
      <family val="2"/>
    </font>
    <font>
      <sz val="14"/>
      <name val="AngsanaUPC"/>
      <family val="1"/>
    </font>
    <font>
      <b/>
      <sz val="16"/>
      <color rgb="FF3333FF"/>
      <name val="IrisUPC"/>
      <family val="2"/>
    </font>
    <font>
      <b/>
      <sz val="15"/>
      <color theme="9" tint="-0.249977111117893"/>
      <name val="EucrosiaUPC"/>
      <family val="1"/>
    </font>
    <font>
      <b/>
      <sz val="15"/>
      <color rgb="FFC00000"/>
      <name val="EucrosiaUPC"/>
      <family val="1"/>
    </font>
    <font>
      <b/>
      <sz val="15"/>
      <name val="Eucrosi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rgb="FF3333FF"/>
      <name val="TH SarabunPSK"/>
      <family val="2"/>
    </font>
    <font>
      <sz val="16"/>
      <name val="TH SarabunPSK"/>
      <family val="2"/>
    </font>
    <font>
      <b/>
      <sz val="16"/>
      <color rgb="FFC00000"/>
      <name val="TH SarabunPSK"/>
      <family val="2"/>
    </font>
    <font>
      <b/>
      <sz val="16"/>
      <name val="TH SarabunPSK"/>
      <family val="2"/>
    </font>
    <font>
      <b/>
      <sz val="16"/>
      <color rgb="FF3333FF"/>
      <name val="TH SarabunPSK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scheme val="minor"/>
    </font>
    <font>
      <sz val="16"/>
      <color theme="1"/>
      <name val="TH Sarabun New"/>
      <family val="2"/>
    </font>
    <font>
      <sz val="12"/>
      <name val="CordiaUPC"/>
      <family val="2"/>
      <charset val="222"/>
    </font>
    <font>
      <sz val="11"/>
      <color indexed="8"/>
      <name val="Tahoma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6"/>
      <color rgb="FFC00000"/>
      <name val="TH Sarabun New"/>
      <family val="2"/>
    </font>
    <font>
      <b/>
      <sz val="16"/>
      <color rgb="FF0000CC"/>
      <name val="TH Sarabun New"/>
      <family val="2"/>
    </font>
    <font>
      <sz val="13"/>
      <name val="TH Sarabun New"/>
      <family val="2"/>
    </font>
    <font>
      <b/>
      <sz val="16"/>
      <color rgb="FF333399"/>
      <name val="TH Sarabun New"/>
      <family val="2"/>
    </font>
    <font>
      <b/>
      <sz val="16"/>
      <color rgb="FFFF0000"/>
      <name val="TH Sarabun New"/>
      <family val="2"/>
    </font>
    <font>
      <sz val="8"/>
      <name val="AngsanaUPC"/>
      <family val="1"/>
    </font>
    <font>
      <b/>
      <sz val="20"/>
      <name val="TH Sarabun New"/>
      <family val="2"/>
    </font>
    <font>
      <u/>
      <sz val="16"/>
      <name val="TH Sarabun New"/>
      <family val="2"/>
    </font>
    <font>
      <b/>
      <u/>
      <sz val="16"/>
      <name val="TH Sarabun New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EA7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2">
    <xf numFmtId="0" fontId="0" fillId="0" borderId="0"/>
    <xf numFmtId="0" fontId="7" fillId="0" borderId="0">
      <alignment vertical="center"/>
    </xf>
    <xf numFmtId="201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" fontId="12" fillId="0" borderId="0" applyFont="0" applyFill="0" applyBorder="0" applyAlignment="0" applyProtection="0"/>
    <xf numFmtId="192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200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3" fillId="0" borderId="0"/>
    <xf numFmtId="0" fontId="16" fillId="0" borderId="0"/>
    <xf numFmtId="9" fontId="8" fillId="2" borderId="0"/>
    <xf numFmtId="0" fontId="17" fillId="3" borderId="1">
      <alignment horizontal="centerContinuous" vertical="top"/>
    </xf>
    <xf numFmtId="0" fontId="8" fillId="0" borderId="0" applyFill="0" applyBorder="0" applyAlignment="0"/>
    <xf numFmtId="196" fontId="12" fillId="0" borderId="0" applyFill="0" applyBorder="0" applyAlignment="0"/>
    <xf numFmtId="0" fontId="15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94" fontId="6" fillId="0" borderId="0" applyFill="0" applyBorder="0" applyAlignment="0"/>
    <xf numFmtId="197" fontId="9" fillId="0" borderId="0" applyFill="0" applyBorder="0" applyAlignment="0"/>
    <xf numFmtId="196" fontId="12" fillId="0" borderId="0" applyFill="0" applyBorder="0" applyAlignment="0"/>
    <xf numFmtId="194" fontId="6" fillId="0" borderId="0" applyFont="0" applyFill="0" applyBorder="0" applyAlignment="0" applyProtection="0"/>
    <xf numFmtId="0" fontId="17" fillId="3" borderId="1">
      <alignment horizontal="centerContinuous" vertical="top"/>
    </xf>
    <xf numFmtId="196" fontId="12" fillId="0" borderId="0" applyFont="0" applyFill="0" applyBorder="0" applyAlignment="0" applyProtection="0"/>
    <xf numFmtId="14" fontId="20" fillId="0" borderId="0" applyFill="0" applyBorder="0" applyAlignment="0"/>
    <xf numFmtId="15" fontId="21" fillId="4" borderId="0">
      <alignment horizontal="centerContinuous"/>
    </xf>
    <xf numFmtId="194" fontId="6" fillId="0" borderId="0" applyFill="0" applyBorder="0" applyAlignment="0"/>
    <xf numFmtId="196" fontId="12" fillId="0" borderId="0" applyFill="0" applyBorder="0" applyAlignment="0"/>
    <xf numFmtId="194" fontId="6" fillId="0" borderId="0" applyFill="0" applyBorder="0" applyAlignment="0"/>
    <xf numFmtId="197" fontId="9" fillId="0" borderId="0" applyFill="0" applyBorder="0" applyAlignment="0"/>
    <xf numFmtId="196" fontId="12" fillId="0" borderId="0" applyFill="0" applyBorder="0" applyAlignment="0"/>
    <xf numFmtId="38" fontId="18" fillId="3" borderId="0" applyNumberFormat="0" applyBorder="0" applyAlignment="0" applyProtection="0"/>
    <xf numFmtId="0" fontId="22" fillId="0" borderId="2" applyNumberFormat="0" applyAlignment="0" applyProtection="0">
      <alignment horizontal="left" vertical="center"/>
    </xf>
    <xf numFmtId="0" fontId="22" fillId="0" borderId="3">
      <alignment horizontal="left" vertical="center"/>
    </xf>
    <xf numFmtId="10" fontId="18" fillId="5" borderId="4" applyNumberFormat="0" applyBorder="0" applyAlignment="0" applyProtection="0"/>
    <xf numFmtId="194" fontId="6" fillId="0" borderId="0" applyFill="0" applyBorder="0" applyAlignment="0"/>
    <xf numFmtId="196" fontId="12" fillId="0" borderId="0" applyFill="0" applyBorder="0" applyAlignment="0"/>
    <xf numFmtId="194" fontId="6" fillId="0" borderId="0" applyFill="0" applyBorder="0" applyAlignment="0"/>
    <xf numFmtId="197" fontId="9" fillId="0" borderId="0" applyFill="0" applyBorder="0" applyAlignment="0"/>
    <xf numFmtId="196" fontId="12" fillId="0" borderId="0" applyFill="0" applyBorder="0" applyAlignment="0"/>
    <xf numFmtId="198" fontId="5" fillId="0" borderId="0"/>
    <xf numFmtId="0" fontId="14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9" fillId="0" borderId="0" applyFont="0" applyFill="0" applyBorder="0" applyAlignment="0" applyProtection="0"/>
    <xf numFmtId="194" fontId="6" fillId="0" borderId="0" applyFill="0" applyBorder="0" applyAlignment="0"/>
    <xf numFmtId="196" fontId="12" fillId="0" borderId="0" applyFill="0" applyBorder="0" applyAlignment="0"/>
    <xf numFmtId="194" fontId="6" fillId="0" borderId="0" applyFill="0" applyBorder="0" applyAlignment="0"/>
    <xf numFmtId="197" fontId="9" fillId="0" borderId="0" applyFill="0" applyBorder="0" applyAlignment="0"/>
    <xf numFmtId="196" fontId="12" fillId="0" borderId="0" applyFill="0" applyBorder="0" applyAlignment="0"/>
    <xf numFmtId="0" fontId="23" fillId="2" borderId="0"/>
    <xf numFmtId="49" fontId="2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9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1" fillId="0" borderId="8" applyNumberFormat="0" applyFont="0" applyBorder="0" applyAlignment="0" applyProtection="0"/>
    <xf numFmtId="43" fontId="25" fillId="0" borderId="0" applyFont="0" applyFill="0" applyBorder="0" applyAlignment="0" applyProtection="0"/>
    <xf numFmtId="37" fontId="32" fillId="0" borderId="0"/>
    <xf numFmtId="43" fontId="33" fillId="0" borderId="0" applyFont="0" applyFill="0" applyBorder="0" applyAlignment="0" applyProtection="0"/>
    <xf numFmtId="188" fontId="33" fillId="0" borderId="0" applyFont="0" applyFill="0" applyBorder="0" applyAlignment="0" applyProtection="0"/>
    <xf numFmtId="0" fontId="33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0" fontId="5" fillId="0" borderId="0"/>
    <xf numFmtId="43" fontId="8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5" fillId="0" borderId="0"/>
    <xf numFmtId="188" fontId="8" fillId="0" borderId="0" applyFont="0" applyFill="0" applyBorder="0" applyAlignment="0" applyProtection="0"/>
    <xf numFmtId="0" fontId="25" fillId="0" borderId="0"/>
    <xf numFmtId="0" fontId="25" fillId="0" borderId="0"/>
    <xf numFmtId="0" fontId="5" fillId="0" borderId="0"/>
    <xf numFmtId="0" fontId="5" fillId="0" borderId="0"/>
    <xf numFmtId="188" fontId="30" fillId="0" borderId="0" applyFont="0" applyFill="0" applyBorder="0" applyAlignment="0" applyProtection="0"/>
    <xf numFmtId="0" fontId="5" fillId="0" borderId="0"/>
    <xf numFmtId="188" fontId="49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25" fillId="0" borderId="0"/>
    <xf numFmtId="188" fontId="25" fillId="0" borderId="0" applyFont="0" applyFill="0" applyBorder="0" applyAlignment="0" applyProtection="0"/>
    <xf numFmtId="188" fontId="49" fillId="0" borderId="0" applyFont="0" applyFill="0" applyBorder="0" applyAlignment="0" applyProtection="0"/>
    <xf numFmtId="187" fontId="51" fillId="0" borderId="0"/>
    <xf numFmtId="188" fontId="52" fillId="0" borderId="0" applyFont="0" applyFill="0" applyBorder="0" applyAlignment="0" applyProtection="0"/>
    <xf numFmtId="0" fontId="5" fillId="0" borderId="0"/>
    <xf numFmtId="0" fontId="49" fillId="0" borderId="0"/>
  </cellStyleXfs>
  <cellXfs count="547">
    <xf numFmtId="0" fontId="0" fillId="0" borderId="0" xfId="0"/>
    <xf numFmtId="0" fontId="25" fillId="0" borderId="0" xfId="0" applyFont="1"/>
    <xf numFmtId="0" fontId="25" fillId="0" borderId="5" xfId="0" applyFont="1" applyBorder="1"/>
    <xf numFmtId="0" fontId="25" fillId="0" borderId="6" xfId="0" applyFont="1" applyBorder="1"/>
    <xf numFmtId="0" fontId="25" fillId="0" borderId="7" xfId="0" applyFont="1" applyBorder="1"/>
    <xf numFmtId="0" fontId="25" fillId="0" borderId="8" xfId="0" quotePrefix="1" applyFont="1" applyBorder="1" applyAlignment="1">
      <alignment horizontal="left"/>
    </xf>
    <xf numFmtId="0" fontId="25" fillId="0" borderId="8" xfId="0" applyFont="1" applyBorder="1"/>
    <xf numFmtId="0" fontId="24" fillId="0" borderId="0" xfId="0" applyFont="1" applyAlignment="1">
      <alignment horizontal="center"/>
    </xf>
    <xf numFmtId="0" fontId="25" fillId="0" borderId="11" xfId="0" applyFont="1" applyBorder="1"/>
    <xf numFmtId="0" fontId="25" fillId="0" borderId="0" xfId="0" applyFont="1" applyAlignment="1">
      <alignment horizontal="left"/>
    </xf>
    <xf numFmtId="0" fontId="25" fillId="0" borderId="12" xfId="0" applyFont="1" applyBorder="1"/>
    <xf numFmtId="0" fontId="25" fillId="0" borderId="16" xfId="0" applyFont="1" applyBorder="1"/>
    <xf numFmtId="0" fontId="25" fillId="0" borderId="15" xfId="0" applyFont="1" applyBorder="1"/>
    <xf numFmtId="0" fontId="25" fillId="0" borderId="17" xfId="0" applyFont="1" applyBorder="1"/>
    <xf numFmtId="0" fontId="25" fillId="0" borderId="18" xfId="0" applyFont="1" applyBorder="1"/>
    <xf numFmtId="0" fontId="25" fillId="0" borderId="19" xfId="0" applyFont="1" applyBorder="1"/>
    <xf numFmtId="0" fontId="25" fillId="0" borderId="20" xfId="0" applyFont="1" applyBorder="1"/>
    <xf numFmtId="0" fontId="28" fillId="0" borderId="0" xfId="0" applyFont="1"/>
    <xf numFmtId="0" fontId="25" fillId="0" borderId="0" xfId="0" quotePrefix="1" applyFont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1" xfId="0" quotePrefix="1" applyFont="1" applyBorder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7" fillId="0" borderId="0" xfId="0" applyFont="1"/>
    <xf numFmtId="0" fontId="24" fillId="8" borderId="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/>
    </xf>
    <xf numFmtId="0" fontId="25" fillId="9" borderId="9" xfId="0" applyFont="1" applyFill="1" applyBorder="1" applyAlignment="1">
      <alignment horizontal="center"/>
    </xf>
    <xf numFmtId="0" fontId="25" fillId="9" borderId="10" xfId="0" applyFont="1" applyFill="1" applyBorder="1" applyAlignment="1">
      <alignment horizontal="center"/>
    </xf>
    <xf numFmtId="0" fontId="25" fillId="10" borderId="9" xfId="0" applyFont="1" applyFill="1" applyBorder="1" applyAlignment="1">
      <alignment horizontal="center"/>
    </xf>
    <xf numFmtId="0" fontId="25" fillId="10" borderId="10" xfId="0" applyFont="1" applyFill="1" applyBorder="1" applyAlignment="1">
      <alignment horizontal="center"/>
    </xf>
    <xf numFmtId="0" fontId="25" fillId="10" borderId="10" xfId="0" quotePrefix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0" fontId="40" fillId="0" borderId="33" xfId="0" applyFont="1" applyBorder="1"/>
    <xf numFmtId="0" fontId="40" fillId="0" borderId="0" xfId="0" applyFont="1" applyAlignment="1">
      <alignment horizontal="center"/>
    </xf>
    <xf numFmtId="0" fontId="39" fillId="0" borderId="8" xfId="0" applyFont="1" applyBorder="1"/>
    <xf numFmtId="0" fontId="40" fillId="0" borderId="8" xfId="0" applyFont="1" applyBorder="1"/>
    <xf numFmtId="0" fontId="40" fillId="0" borderId="11" xfId="0" applyFont="1" applyBorder="1" applyAlignment="1">
      <alignment horizontal="left"/>
    </xf>
    <xf numFmtId="0" fontId="40" fillId="0" borderId="11" xfId="0" applyFont="1" applyBorder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 vertical="center"/>
    </xf>
    <xf numFmtId="0" fontId="39" fillId="14" borderId="4" xfId="0" applyFont="1" applyFill="1" applyBorder="1" applyAlignment="1">
      <alignment horizontal="center"/>
    </xf>
    <xf numFmtId="0" fontId="40" fillId="0" borderId="36" xfId="0" applyFont="1" applyBorder="1"/>
    <xf numFmtId="0" fontId="40" fillId="0" borderId="14" xfId="0" applyFont="1" applyBorder="1"/>
    <xf numFmtId="0" fontId="40" fillId="0" borderId="37" xfId="0" applyFont="1" applyBorder="1"/>
    <xf numFmtId="0" fontId="40" fillId="0" borderId="29" xfId="0" applyFont="1" applyBorder="1"/>
    <xf numFmtId="0" fontId="40" fillId="0" borderId="6" xfId="0" applyFont="1" applyBorder="1"/>
    <xf numFmtId="0" fontId="40" fillId="0" borderId="18" xfId="0" applyFont="1" applyBorder="1"/>
    <xf numFmtId="0" fontId="40" fillId="0" borderId="32" xfId="0" applyFont="1" applyBorder="1"/>
    <xf numFmtId="0" fontId="40" fillId="0" borderId="31" xfId="0" applyFont="1" applyBorder="1"/>
    <xf numFmtId="0" fontId="40" fillId="16" borderId="40" xfId="0" applyFont="1" applyFill="1" applyBorder="1"/>
    <xf numFmtId="0" fontId="40" fillId="0" borderId="41" xfId="0" applyFont="1" applyBorder="1"/>
    <xf numFmtId="0" fontId="40" fillId="0" borderId="42" xfId="0" applyFont="1" applyBorder="1"/>
    <xf numFmtId="0" fontId="39" fillId="0" borderId="34" xfId="0" applyFont="1" applyBorder="1"/>
    <xf numFmtId="0" fontId="40" fillId="10" borderId="40" xfId="0" applyFont="1" applyFill="1" applyBorder="1"/>
    <xf numFmtId="0" fontId="40" fillId="0" borderId="43" xfId="0" applyFont="1" applyBorder="1"/>
    <xf numFmtId="0" fontId="40" fillId="12" borderId="40" xfId="0" applyFont="1" applyFill="1" applyBorder="1"/>
    <xf numFmtId="0" fontId="42" fillId="0" borderId="0" xfId="0" applyFont="1"/>
    <xf numFmtId="0" fontId="44" fillId="0" borderId="0" xfId="0" applyFont="1"/>
    <xf numFmtId="0" fontId="42" fillId="0" borderId="33" xfId="0" applyFont="1" applyBorder="1"/>
    <xf numFmtId="0" fontId="44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44" fillId="13" borderId="9" xfId="0" applyFont="1" applyFill="1" applyBorder="1" applyAlignment="1">
      <alignment horizontal="center" vertical="center"/>
    </xf>
    <xf numFmtId="0" fontId="44" fillId="13" borderId="10" xfId="0" applyFont="1" applyFill="1" applyBorder="1" applyAlignment="1">
      <alignment horizontal="center" vertical="center"/>
    </xf>
    <xf numFmtId="0" fontId="42" fillId="0" borderId="5" xfId="0" applyFont="1" applyBorder="1"/>
    <xf numFmtId="43" fontId="42" fillId="0" borderId="5" xfId="0" applyNumberFormat="1" applyFont="1" applyBorder="1"/>
    <xf numFmtId="43" fontId="42" fillId="0" borderId="5" xfId="70" applyFont="1" applyFill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6" xfId="0" applyFont="1" applyBorder="1"/>
    <xf numFmtId="0" fontId="42" fillId="0" borderId="10" xfId="0" applyFont="1" applyBorder="1"/>
    <xf numFmtId="0" fontId="42" fillId="0" borderId="1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43" fontId="38" fillId="0" borderId="0" xfId="70" applyFont="1" applyFill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43" fontId="42" fillId="0" borderId="11" xfId="0" applyNumberFormat="1" applyFont="1" applyBorder="1" applyAlignment="1">
      <alignment horizontal="left" vertical="center"/>
    </xf>
    <xf numFmtId="43" fontId="25" fillId="0" borderId="8" xfId="0" applyNumberFormat="1" applyFont="1" applyBorder="1" applyAlignment="1">
      <alignment horizontal="left"/>
    </xf>
    <xf numFmtId="43" fontId="25" fillId="0" borderId="11" xfId="0" applyNumberFormat="1" applyFont="1" applyBorder="1"/>
    <xf numFmtId="43" fontId="25" fillId="0" borderId="11" xfId="0" applyNumberFormat="1" applyFont="1" applyBorder="1" applyAlignment="1">
      <alignment horizontal="left"/>
    </xf>
    <xf numFmtId="43" fontId="25" fillId="0" borderId="8" xfId="0" applyNumberFormat="1" applyFont="1" applyBorder="1"/>
    <xf numFmtId="43" fontId="40" fillId="0" borderId="11" xfId="0" applyNumberFormat="1" applyFont="1" applyBorder="1" applyAlignment="1">
      <alignment horizontal="left"/>
    </xf>
    <xf numFmtId="189" fontId="47" fillId="0" borderId="0" xfId="60" applyNumberFormat="1" applyFont="1" applyAlignment="1">
      <alignment vertical="center"/>
    </xf>
    <xf numFmtId="189" fontId="47" fillId="0" borderId="0" xfId="60" quotePrefix="1" applyNumberFormat="1" applyFont="1" applyAlignment="1">
      <alignment horizontal="left" vertical="center"/>
    </xf>
    <xf numFmtId="0" fontId="47" fillId="0" borderId="0" xfId="0" applyFont="1" applyAlignment="1">
      <alignment vertical="center"/>
    </xf>
    <xf numFmtId="189" fontId="46" fillId="0" borderId="0" xfId="60" applyNumberFormat="1" applyFont="1" applyAlignment="1">
      <alignment horizontal="center" vertical="center"/>
    </xf>
    <xf numFmtId="189" fontId="47" fillId="7" borderId="8" xfId="60" quotePrefix="1" applyNumberFormat="1" applyFont="1" applyFill="1" applyBorder="1" applyAlignment="1">
      <alignment horizontal="left" vertical="center"/>
    </xf>
    <xf numFmtId="189" fontId="47" fillId="7" borderId="8" xfId="60" applyNumberFormat="1" applyFont="1" applyFill="1" applyBorder="1" applyAlignment="1">
      <alignment vertical="center"/>
    </xf>
    <xf numFmtId="189" fontId="57" fillId="7" borderId="11" xfId="60" quotePrefix="1" applyNumberFormat="1" applyFont="1" applyFill="1" applyBorder="1" applyAlignment="1">
      <alignment horizontal="left" vertical="center"/>
    </xf>
    <xf numFmtId="189" fontId="47" fillId="7" borderId="11" xfId="60" applyNumberFormat="1" applyFont="1" applyFill="1" applyBorder="1" applyAlignment="1">
      <alignment vertical="center"/>
    </xf>
    <xf numFmtId="189" fontId="47" fillId="6" borderId="11" xfId="60" applyNumberFormat="1" applyFont="1" applyFill="1" applyBorder="1" applyAlignment="1">
      <alignment horizontal="left" vertical="center"/>
    </xf>
    <xf numFmtId="189" fontId="47" fillId="6" borderId="11" xfId="60" applyNumberFormat="1" applyFont="1" applyFill="1" applyBorder="1" applyAlignment="1">
      <alignment vertical="center"/>
    </xf>
    <xf numFmtId="189" fontId="47" fillId="7" borderId="0" xfId="60" applyNumberFormat="1" applyFont="1" applyFill="1" applyAlignment="1">
      <alignment vertical="center"/>
    </xf>
    <xf numFmtId="189" fontId="46" fillId="7" borderId="0" xfId="60" applyNumberFormat="1" applyFont="1" applyFill="1" applyAlignment="1">
      <alignment horizontal="right" vertical="center"/>
    </xf>
    <xf numFmtId="189" fontId="47" fillId="0" borderId="5" xfId="60" applyNumberFormat="1" applyFont="1" applyBorder="1" applyAlignment="1">
      <alignment vertical="center"/>
    </xf>
    <xf numFmtId="189" fontId="47" fillId="0" borderId="5" xfId="60" applyNumberFormat="1" applyFont="1" applyBorder="1" applyAlignment="1">
      <alignment horizontal="left" vertical="center"/>
    </xf>
    <xf numFmtId="43" fontId="47" fillId="6" borderId="5" xfId="70" applyFont="1" applyFill="1" applyBorder="1" applyAlignment="1">
      <alignment vertical="center"/>
    </xf>
    <xf numFmtId="189" fontId="47" fillId="6" borderId="15" xfId="60" applyNumberFormat="1" applyFont="1" applyFill="1" applyBorder="1"/>
    <xf numFmtId="189" fontId="47" fillId="0" borderId="30" xfId="60" applyNumberFormat="1" applyFont="1" applyBorder="1" applyAlignment="1">
      <alignment vertical="center"/>
    </xf>
    <xf numFmtId="189" fontId="47" fillId="0" borderId="30" xfId="60" applyNumberFormat="1" applyFont="1" applyBorder="1" applyAlignment="1">
      <alignment horizontal="left" vertical="center"/>
    </xf>
    <xf numFmtId="43" fontId="47" fillId="0" borderId="30" xfId="60" applyNumberFormat="1" applyFont="1" applyBorder="1" applyAlignment="1">
      <alignment vertical="center"/>
    </xf>
    <xf numFmtId="189" fontId="47" fillId="0" borderId="33" xfId="60" applyNumberFormat="1" applyFont="1" applyBorder="1" applyAlignment="1">
      <alignment vertical="center"/>
    </xf>
    <xf numFmtId="189" fontId="47" fillId="0" borderId="33" xfId="60" applyNumberFormat="1" applyFont="1" applyBorder="1" applyAlignment="1">
      <alignment horizontal="left" vertical="center"/>
    </xf>
    <xf numFmtId="43" fontId="47" fillId="0" borderId="33" xfId="60" applyNumberFormat="1" applyFont="1" applyBorder="1" applyAlignment="1">
      <alignment vertical="center"/>
    </xf>
    <xf numFmtId="189" fontId="46" fillId="6" borderId="9" xfId="60" applyNumberFormat="1" applyFont="1" applyFill="1" applyBorder="1" applyAlignment="1">
      <alignment horizontal="center" vertical="center"/>
    </xf>
    <xf numFmtId="43" fontId="46" fillId="9" borderId="44" xfId="60" applyNumberFormat="1" applyFont="1" applyFill="1" applyBorder="1" applyAlignment="1">
      <alignment vertical="center"/>
    </xf>
    <xf numFmtId="189" fontId="46" fillId="6" borderId="44" xfId="60" applyNumberFormat="1" applyFont="1" applyFill="1" applyBorder="1" applyAlignment="1">
      <alignment vertical="center"/>
    </xf>
    <xf numFmtId="189" fontId="46" fillId="6" borderId="30" xfId="60" applyNumberFormat="1" applyFont="1" applyFill="1" applyBorder="1" applyAlignment="1">
      <alignment horizontal="center" vertical="center"/>
    </xf>
    <xf numFmtId="43" fontId="46" fillId="18" borderId="21" xfId="70" applyFont="1" applyFill="1" applyBorder="1" applyAlignment="1">
      <alignment vertical="center"/>
    </xf>
    <xf numFmtId="0" fontId="47" fillId="0" borderId="34" xfId="0" applyFont="1" applyBorder="1" applyAlignment="1">
      <alignment vertical="center"/>
    </xf>
    <xf numFmtId="189" fontId="46" fillId="6" borderId="25" xfId="60" quotePrefix="1" applyNumberFormat="1" applyFont="1" applyFill="1" applyBorder="1" applyAlignment="1">
      <alignment vertical="center"/>
    </xf>
    <xf numFmtId="189" fontId="47" fillId="6" borderId="0" xfId="60" applyNumberFormat="1" applyFont="1" applyFill="1" applyBorder="1" applyAlignment="1">
      <alignment vertical="center"/>
    </xf>
    <xf numFmtId="189" fontId="47" fillId="0" borderId="0" xfId="60" quotePrefix="1" applyNumberFormat="1" applyFont="1" applyBorder="1" applyAlignment="1">
      <alignment horizontal="left" vertical="center"/>
    </xf>
    <xf numFmtId="189" fontId="47" fillId="0" borderId="0" xfId="60" applyNumberFormat="1" applyFont="1" applyBorder="1" applyAlignment="1">
      <alignment vertical="center"/>
    </xf>
    <xf numFmtId="189" fontId="46" fillId="6" borderId="0" xfId="60" applyNumberFormat="1" applyFont="1" applyFill="1" applyBorder="1" applyAlignment="1">
      <alignment vertical="center"/>
    </xf>
    <xf numFmtId="189" fontId="50" fillId="6" borderId="0" xfId="60" quotePrefix="1" applyNumberFormat="1" applyFont="1" applyFill="1" applyBorder="1" applyAlignment="1">
      <alignment horizontal="center" vertical="center"/>
    </xf>
    <xf numFmtId="189" fontId="50" fillId="6" borderId="0" xfId="60" quotePrefix="1" applyNumberFormat="1" applyFont="1" applyFill="1" applyBorder="1" applyAlignment="1">
      <alignment vertical="center"/>
    </xf>
    <xf numFmtId="189" fontId="47" fillId="6" borderId="0" xfId="60" applyNumberFormat="1" applyFont="1" applyFill="1" applyBorder="1" applyAlignment="1">
      <alignment horizontal="center" vertical="center"/>
    </xf>
    <xf numFmtId="189" fontId="47" fillId="0" borderId="0" xfId="60" applyNumberFormat="1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6" fillId="0" borderId="0" xfId="0" applyFont="1"/>
    <xf numFmtId="0" fontId="55" fillId="0" borderId="0" xfId="0" applyFont="1" applyAlignment="1">
      <alignment horizontal="center"/>
    </xf>
    <xf numFmtId="0" fontId="47" fillId="0" borderId="0" xfId="0" applyFont="1"/>
    <xf numFmtId="189" fontId="47" fillId="6" borderId="8" xfId="60" applyNumberFormat="1" applyFont="1" applyFill="1" applyBorder="1"/>
    <xf numFmtId="189" fontId="47" fillId="6" borderId="11" xfId="60" applyNumberFormat="1" applyFont="1" applyFill="1" applyBorder="1" applyAlignment="1">
      <alignment horizontal="left"/>
    </xf>
    <xf numFmtId="189" fontId="47" fillId="6" borderId="11" xfId="60" applyNumberFormat="1" applyFont="1" applyFill="1" applyBorder="1"/>
    <xf numFmtId="189" fontId="47" fillId="6" borderId="0" xfId="60" applyNumberFormat="1" applyFont="1" applyFill="1" applyBorder="1" applyAlignment="1">
      <alignment horizontal="center"/>
    </xf>
    <xf numFmtId="189" fontId="47" fillId="6" borderId="13" xfId="60" applyNumberFormat="1" applyFont="1" applyFill="1" applyBorder="1" applyAlignment="1">
      <alignment horizontal="center"/>
    </xf>
    <xf numFmtId="189" fontId="46" fillId="9" borderId="9" xfId="60" applyNumberFormat="1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horizontal="center" vertical="center"/>
    </xf>
    <xf numFmtId="189" fontId="47" fillId="6" borderId="5" xfId="60" applyNumberFormat="1" applyFont="1" applyFill="1" applyBorder="1" applyAlignment="1">
      <alignment horizontal="center"/>
    </xf>
    <xf numFmtId="188" fontId="47" fillId="6" borderId="5" xfId="60" applyNumberFormat="1" applyFont="1" applyFill="1" applyBorder="1"/>
    <xf numFmtId="190" fontId="47" fillId="6" borderId="5" xfId="60" applyNumberFormat="1" applyFont="1" applyFill="1" applyBorder="1"/>
    <xf numFmtId="189" fontId="47" fillId="6" borderId="5" xfId="60" applyNumberFormat="1" applyFont="1" applyFill="1" applyBorder="1"/>
    <xf numFmtId="189" fontId="47" fillId="6" borderId="5" xfId="60" applyNumberFormat="1" applyFont="1" applyFill="1" applyBorder="1" applyAlignment="1">
      <alignment horizontal="left"/>
    </xf>
    <xf numFmtId="189" fontId="47" fillId="0" borderId="5" xfId="60" applyNumberFormat="1" applyFont="1" applyFill="1" applyBorder="1"/>
    <xf numFmtId="189" fontId="47" fillId="0" borderId="5" xfId="60" applyNumberFormat="1" applyFont="1" applyFill="1" applyBorder="1" applyAlignment="1">
      <alignment horizontal="left"/>
    </xf>
    <xf numFmtId="189" fontId="47" fillId="6" borderId="30" xfId="60" applyNumberFormat="1" applyFont="1" applyFill="1" applyBorder="1"/>
    <xf numFmtId="189" fontId="47" fillId="0" borderId="6" xfId="60" applyNumberFormat="1" applyFont="1" applyFill="1" applyBorder="1" applyAlignment="1">
      <alignment horizontal="left"/>
    </xf>
    <xf numFmtId="189" fontId="47" fillId="6" borderId="0" xfId="60" applyNumberFormat="1" applyFont="1" applyFill="1" applyBorder="1"/>
    <xf numFmtId="189" fontId="47" fillId="6" borderId="33" xfId="60" applyNumberFormat="1" applyFont="1" applyFill="1" applyBorder="1"/>
    <xf numFmtId="0" fontId="47" fillId="0" borderId="33" xfId="0" applyFont="1" applyBorder="1"/>
    <xf numFmtId="188" fontId="47" fillId="6" borderId="33" xfId="60" applyNumberFormat="1" applyFont="1" applyFill="1" applyBorder="1"/>
    <xf numFmtId="189" fontId="47" fillId="0" borderId="0" xfId="60" applyNumberFormat="1" applyFont="1"/>
    <xf numFmtId="188" fontId="47" fillId="15" borderId="10" xfId="60" applyNumberFormat="1" applyFont="1" applyFill="1" applyBorder="1"/>
    <xf numFmtId="189" fontId="54" fillId="0" borderId="0" xfId="60" applyNumberFormat="1" applyFont="1" applyAlignment="1">
      <alignment vertical="center"/>
    </xf>
    <xf numFmtId="189" fontId="54" fillId="0" borderId="0" xfId="60" applyNumberFormat="1" applyFont="1" applyBorder="1" applyAlignment="1">
      <alignment vertical="center"/>
    </xf>
    <xf numFmtId="0" fontId="54" fillId="0" borderId="0" xfId="0" applyFont="1" applyAlignment="1">
      <alignment vertical="center"/>
    </xf>
    <xf numFmtId="189" fontId="57" fillId="6" borderId="11" xfId="60" applyNumberFormat="1" applyFont="1" applyFill="1" applyBorder="1" applyAlignment="1">
      <alignment horizontal="left"/>
    </xf>
    <xf numFmtId="189" fontId="46" fillId="6" borderId="5" xfId="60" applyNumberFormat="1" applyFont="1" applyFill="1" applyBorder="1" applyAlignment="1">
      <alignment horizontal="left"/>
    </xf>
    <xf numFmtId="189" fontId="46" fillId="6" borderId="15" xfId="60" applyNumberFormat="1" applyFont="1" applyFill="1" applyBorder="1"/>
    <xf numFmtId="188" fontId="47" fillId="6" borderId="5" xfId="60" applyNumberFormat="1" applyFont="1" applyFill="1" applyBorder="1" applyAlignment="1">
      <alignment horizontal="left"/>
    </xf>
    <xf numFmtId="203" fontId="47" fillId="6" borderId="5" xfId="60" applyNumberFormat="1" applyFont="1" applyFill="1" applyBorder="1"/>
    <xf numFmtId="43" fontId="47" fillId="6" borderId="5" xfId="70" applyFont="1" applyFill="1" applyBorder="1"/>
    <xf numFmtId="189" fontId="54" fillId="6" borderId="15" xfId="60" applyNumberFormat="1" applyFont="1" applyFill="1" applyBorder="1"/>
    <xf numFmtId="189" fontId="46" fillId="6" borderId="34" xfId="60" applyNumberFormat="1" applyFont="1" applyFill="1" applyBorder="1" applyAlignment="1">
      <alignment horizontal="center"/>
    </xf>
    <xf numFmtId="188" fontId="46" fillId="6" borderId="5" xfId="60" applyNumberFormat="1" applyFont="1" applyFill="1" applyBorder="1" applyAlignment="1">
      <alignment horizontal="left"/>
    </xf>
    <xf numFmtId="43" fontId="46" fillId="6" borderId="5" xfId="60" applyNumberFormat="1" applyFont="1" applyFill="1" applyBorder="1"/>
    <xf numFmtId="189" fontId="46" fillId="9" borderId="35" xfId="60" applyNumberFormat="1" applyFont="1" applyFill="1" applyBorder="1" applyAlignment="1">
      <alignment horizontal="center"/>
    </xf>
    <xf numFmtId="43" fontId="47" fillId="6" borderId="5" xfId="60" applyNumberFormat="1" applyFont="1" applyFill="1" applyBorder="1"/>
    <xf numFmtId="189" fontId="47" fillId="9" borderId="5" xfId="60" applyNumberFormat="1" applyFont="1" applyFill="1" applyBorder="1"/>
    <xf numFmtId="0" fontId="47" fillId="0" borderId="0" xfId="0" applyFont="1" applyAlignment="1">
      <alignment horizontal="left"/>
    </xf>
    <xf numFmtId="189" fontId="47" fillId="9" borderId="5" xfId="60" applyNumberFormat="1" applyFont="1" applyFill="1" applyBorder="1" applyAlignment="1">
      <alignment horizontal="left"/>
    </xf>
    <xf numFmtId="189" fontId="47" fillId="9" borderId="33" xfId="60" applyNumberFormat="1" applyFont="1" applyFill="1" applyBorder="1" applyAlignment="1">
      <alignment horizontal="left"/>
    </xf>
    <xf numFmtId="189" fontId="47" fillId="6" borderId="32" xfId="60" applyNumberFormat="1" applyFont="1" applyFill="1" applyBorder="1"/>
    <xf numFmtId="43" fontId="47" fillId="6" borderId="33" xfId="60" applyNumberFormat="1" applyFont="1" applyFill="1" applyBorder="1"/>
    <xf numFmtId="43" fontId="46" fillId="13" borderId="10" xfId="70" applyFont="1" applyFill="1" applyBorder="1"/>
    <xf numFmtId="188" fontId="48" fillId="6" borderId="5" xfId="60" applyNumberFormat="1" applyFont="1" applyFill="1" applyBorder="1"/>
    <xf numFmtId="189" fontId="59" fillId="6" borderId="10" xfId="60" applyNumberFormat="1" applyFont="1" applyFill="1" applyBorder="1" applyAlignment="1">
      <alignment horizontal="center" vertical="center"/>
    </xf>
    <xf numFmtId="43" fontId="47" fillId="0" borderId="0" xfId="0" applyNumberFormat="1" applyFont="1" applyAlignment="1">
      <alignment vertical="center"/>
    </xf>
    <xf numFmtId="43" fontId="47" fillId="0" borderId="0" xfId="70" applyFont="1" applyAlignment="1">
      <alignment horizontal="left" vertical="center"/>
    </xf>
    <xf numFmtId="43" fontId="46" fillId="0" borderId="8" xfId="70" applyFont="1" applyFill="1" applyBorder="1" applyAlignment="1">
      <alignment horizontal="left" vertical="center"/>
    </xf>
    <xf numFmtId="43" fontId="46" fillId="0" borderId="8" xfId="70" applyFont="1" applyBorder="1" applyAlignment="1">
      <alignment horizontal="left" vertical="center"/>
    </xf>
    <xf numFmtId="43" fontId="46" fillId="0" borderId="8" xfId="70" applyFont="1" applyFill="1" applyBorder="1" applyAlignment="1">
      <alignment horizontal="center" vertical="center"/>
    </xf>
    <xf numFmtId="43" fontId="46" fillId="0" borderId="11" xfId="70" applyFont="1" applyFill="1" applyBorder="1" applyAlignment="1">
      <alignment horizontal="left" vertical="center"/>
    </xf>
    <xf numFmtId="43" fontId="46" fillId="0" borderId="11" xfId="70" applyFont="1" applyBorder="1" applyAlignment="1">
      <alignment horizontal="left" vertical="center"/>
    </xf>
    <xf numFmtId="43" fontId="46" fillId="0" borderId="11" xfId="70" applyFont="1" applyFill="1" applyBorder="1" applyAlignment="1">
      <alignment horizontal="center" vertical="center"/>
    </xf>
    <xf numFmtId="43" fontId="46" fillId="0" borderId="11" xfId="70" applyFont="1" applyFill="1" applyBorder="1" applyAlignment="1">
      <alignment vertical="center"/>
    </xf>
    <xf numFmtId="43" fontId="54" fillId="0" borderId="0" xfId="70" applyFont="1" applyAlignment="1">
      <alignment vertical="center"/>
    </xf>
    <xf numFmtId="0" fontId="47" fillId="0" borderId="57" xfId="0" applyFont="1" applyBorder="1" applyAlignment="1">
      <alignment horizontal="center" vertical="top"/>
    </xf>
    <xf numFmtId="0" fontId="62" fillId="0" borderId="13" xfId="0" applyFont="1" applyBorder="1" applyAlignment="1">
      <alignment horizontal="left" vertical="top"/>
    </xf>
    <xf numFmtId="0" fontId="47" fillId="0" borderId="13" xfId="0" applyFont="1" applyBorder="1" applyAlignment="1">
      <alignment horizontal="center" vertical="top"/>
    </xf>
    <xf numFmtId="0" fontId="47" fillId="0" borderId="7" xfId="0" applyFont="1" applyBorder="1" applyAlignment="1">
      <alignment horizontal="center" vertical="top"/>
    </xf>
    <xf numFmtId="43" fontId="47" fillId="0" borderId="7" xfId="70" applyFont="1" applyFill="1" applyBorder="1" applyAlignment="1">
      <alignment horizontal="center" vertical="top"/>
    </xf>
    <xf numFmtId="43" fontId="47" fillId="0" borderId="57" xfId="70" applyFont="1" applyFill="1" applyBorder="1" applyAlignment="1">
      <alignment horizontal="center" vertical="top"/>
    </xf>
    <xf numFmtId="43" fontId="54" fillId="0" borderId="7" xfId="70" applyFont="1" applyFill="1" applyBorder="1" applyAlignment="1">
      <alignment horizontal="center" vertical="center"/>
    </xf>
    <xf numFmtId="0" fontId="47" fillId="0" borderId="5" xfId="0" applyFont="1" applyBorder="1" applyAlignment="1">
      <alignment horizontal="center" vertical="top"/>
    </xf>
    <xf numFmtId="0" fontId="47" fillId="0" borderId="5" xfId="0" applyFont="1" applyBorder="1" applyAlignment="1">
      <alignment vertical="top" wrapText="1"/>
    </xf>
    <xf numFmtId="188" fontId="47" fillId="0" borderId="5" xfId="0" applyNumberFormat="1" applyFont="1" applyBorder="1" applyAlignment="1">
      <alignment vertical="top"/>
    </xf>
    <xf numFmtId="0" fontId="47" fillId="0" borderId="5" xfId="83" applyNumberFormat="1" applyFont="1" applyFill="1" applyBorder="1" applyAlignment="1">
      <alignment horizontal="center" vertical="top"/>
    </xf>
    <xf numFmtId="43" fontId="47" fillId="0" borderId="16" xfId="70" applyFont="1" applyFill="1" applyBorder="1" applyAlignment="1" applyProtection="1">
      <alignment horizontal="center" vertical="top"/>
      <protection locked="0"/>
    </xf>
    <xf numFmtId="43" fontId="47" fillId="0" borderId="5" xfId="70" applyFont="1" applyFill="1" applyBorder="1" applyAlignment="1" applyProtection="1">
      <alignment horizontal="center" vertical="top"/>
      <protection locked="0"/>
    </xf>
    <xf numFmtId="188" fontId="47" fillId="0" borderId="8" xfId="83" applyFont="1" applyFill="1" applyBorder="1" applyAlignment="1">
      <alignment horizontal="center" vertical="top"/>
    </xf>
    <xf numFmtId="43" fontId="54" fillId="0" borderId="5" xfId="70" applyFont="1" applyFill="1" applyBorder="1" applyAlignment="1">
      <alignment horizontal="center" vertical="center"/>
    </xf>
    <xf numFmtId="43" fontId="54" fillId="0" borderId="0" xfId="70" applyFont="1" applyFill="1" applyAlignment="1">
      <alignment horizontal="left" vertical="center"/>
    </xf>
    <xf numFmtId="0" fontId="47" fillId="0" borderId="6" xfId="0" applyFont="1" applyBorder="1" applyAlignment="1">
      <alignment horizontal="center" vertical="top"/>
    </xf>
    <xf numFmtId="0" fontId="47" fillId="0" borderId="6" xfId="0" applyFont="1" applyBorder="1" applyAlignment="1">
      <alignment horizontal="left" vertical="top" wrapText="1"/>
    </xf>
    <xf numFmtId="188" fontId="47" fillId="0" borderId="6" xfId="0" applyNumberFormat="1" applyFont="1" applyBorder="1" applyAlignment="1">
      <alignment vertical="top"/>
    </xf>
    <xf numFmtId="43" fontId="47" fillId="0" borderId="17" xfId="70" applyFont="1" applyFill="1" applyBorder="1" applyAlignment="1">
      <alignment horizontal="center" vertical="top"/>
    </xf>
    <xf numFmtId="43" fontId="47" fillId="0" borderId="6" xfId="70" applyFont="1" applyFill="1" applyBorder="1" applyAlignment="1">
      <alignment horizontal="center" vertical="top"/>
    </xf>
    <xf numFmtId="188" fontId="47" fillId="0" borderId="11" xfId="84" applyFont="1" applyFill="1" applyBorder="1" applyAlignment="1">
      <alignment horizontal="center" vertical="top"/>
    </xf>
    <xf numFmtId="43" fontId="54" fillId="0" borderId="6" xfId="70" applyFont="1" applyFill="1" applyBorder="1" applyAlignment="1">
      <alignment horizontal="center" vertical="center"/>
    </xf>
    <xf numFmtId="2" fontId="47" fillId="0" borderId="6" xfId="0" applyNumberFormat="1" applyFont="1" applyBorder="1" applyAlignment="1">
      <alignment horizontal="left" vertical="top" wrapText="1"/>
    </xf>
    <xf numFmtId="0" fontId="47" fillId="0" borderId="30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top" wrapText="1"/>
    </xf>
    <xf numFmtId="188" fontId="47" fillId="0" borderId="30" xfId="0" applyNumberFormat="1" applyFont="1" applyBorder="1" applyAlignment="1">
      <alignment vertical="top"/>
    </xf>
    <xf numFmtId="43" fontId="47" fillId="0" borderId="48" xfId="70" applyFont="1" applyFill="1" applyBorder="1" applyAlignment="1">
      <alignment horizontal="center" vertical="top"/>
    </xf>
    <xf numFmtId="43" fontId="47" fillId="0" borderId="30" xfId="70" applyFont="1" applyFill="1" applyBorder="1" applyAlignment="1">
      <alignment horizontal="center" vertical="top"/>
    </xf>
    <xf numFmtId="188" fontId="47" fillId="0" borderId="0" xfId="0" applyNumberFormat="1" applyFont="1" applyAlignment="1">
      <alignment horizontal="center" vertical="top"/>
    </xf>
    <xf numFmtId="43" fontId="54" fillId="0" borderId="46" xfId="70" applyFont="1" applyFill="1" applyBorder="1" applyAlignment="1">
      <alignment horizontal="center" vertical="center"/>
    </xf>
    <xf numFmtId="0" fontId="46" fillId="0" borderId="21" xfId="0" applyFont="1" applyBorder="1" applyAlignment="1">
      <alignment horizontal="center" vertical="top"/>
    </xf>
    <xf numFmtId="0" fontId="46" fillId="0" borderId="21" xfId="0" applyFont="1" applyBorder="1" applyAlignment="1">
      <alignment horizontal="center" vertical="top" wrapText="1"/>
    </xf>
    <xf numFmtId="43" fontId="46" fillId="0" borderId="21" xfId="70" applyFont="1" applyFill="1" applyBorder="1" applyAlignment="1">
      <alignment horizontal="center" vertical="top"/>
    </xf>
    <xf numFmtId="188" fontId="46" fillId="0" borderId="21" xfId="0" applyNumberFormat="1" applyFont="1" applyBorder="1" applyAlignment="1">
      <alignment horizontal="center" vertical="top"/>
    </xf>
    <xf numFmtId="43" fontId="53" fillId="0" borderId="21" xfId="70" applyFont="1" applyFill="1" applyBorder="1" applyAlignment="1">
      <alignment horizontal="center" vertical="center"/>
    </xf>
    <xf numFmtId="0" fontId="47" fillId="0" borderId="5" xfId="0" applyFont="1" applyBorder="1" applyAlignment="1">
      <alignment horizontal="center" vertical="top" wrapText="1"/>
    </xf>
    <xf numFmtId="188" fontId="47" fillId="0" borderId="5" xfId="84" applyFont="1" applyFill="1" applyBorder="1" applyAlignment="1">
      <alignment horizontal="center" vertical="top"/>
    </xf>
    <xf numFmtId="43" fontId="47" fillId="0" borderId="16" xfId="70" applyFont="1" applyFill="1" applyBorder="1" applyAlignment="1">
      <alignment horizontal="center" vertical="top"/>
    </xf>
    <xf numFmtId="43" fontId="47" fillId="0" borderId="5" xfId="70" applyFont="1" applyFill="1" applyBorder="1" applyAlignment="1">
      <alignment horizontal="center" vertical="top"/>
    </xf>
    <xf numFmtId="188" fontId="47" fillId="0" borderId="8" xfId="84" applyFont="1" applyFill="1" applyBorder="1" applyAlignment="1">
      <alignment horizontal="center" vertical="top"/>
    </xf>
    <xf numFmtId="43" fontId="54" fillId="0" borderId="0" xfId="70" applyFont="1" applyFill="1" applyAlignment="1">
      <alignment vertical="center"/>
    </xf>
    <xf numFmtId="0" fontId="46" fillId="0" borderId="6" xfId="0" applyFont="1" applyBorder="1" applyAlignment="1">
      <alignment horizontal="center" vertical="top"/>
    </xf>
    <xf numFmtId="0" fontId="46" fillId="0" borderId="6" xfId="0" applyFont="1" applyBorder="1" applyAlignment="1">
      <alignment vertical="top" wrapText="1"/>
    </xf>
    <xf numFmtId="188" fontId="47" fillId="0" borderId="6" xfId="84" applyFont="1" applyFill="1" applyBorder="1" applyAlignment="1">
      <alignment horizontal="center" vertical="top"/>
    </xf>
    <xf numFmtId="188" fontId="47" fillId="0" borderId="11" xfId="0" applyNumberFormat="1" applyFont="1" applyBorder="1" applyAlignment="1">
      <alignment horizontal="center" vertical="top"/>
    </xf>
    <xf numFmtId="0" fontId="63" fillId="0" borderId="6" xfId="0" applyFont="1" applyBorder="1" applyAlignment="1">
      <alignment vertical="top" wrapText="1"/>
    </xf>
    <xf numFmtId="0" fontId="46" fillId="0" borderId="6" xfId="0" applyFont="1" applyBorder="1" applyAlignment="1">
      <alignment horizontal="left" vertical="top" wrapText="1"/>
    </xf>
    <xf numFmtId="0" fontId="47" fillId="0" borderId="6" xfId="84" applyNumberFormat="1" applyFont="1" applyFill="1" applyBorder="1" applyAlignment="1">
      <alignment horizontal="center" vertical="top"/>
    </xf>
    <xf numFmtId="0" fontId="47" fillId="0" borderId="12" xfId="0" applyFont="1" applyBorder="1" applyAlignment="1">
      <alignment horizontal="center" vertical="top"/>
    </xf>
    <xf numFmtId="0" fontId="47" fillId="0" borderId="12" xfId="0" applyFont="1" applyBorder="1" applyAlignment="1">
      <alignment horizontal="center" vertical="top" wrapText="1"/>
    </xf>
    <xf numFmtId="43" fontId="47" fillId="0" borderId="19" xfId="70" applyFont="1" applyFill="1" applyBorder="1" applyAlignment="1">
      <alignment horizontal="center" vertical="top"/>
    </xf>
    <xf numFmtId="43" fontId="47" fillId="0" borderId="12" xfId="70" applyFont="1" applyFill="1" applyBorder="1" applyAlignment="1">
      <alignment horizontal="center" vertical="top"/>
    </xf>
    <xf numFmtId="188" fontId="47" fillId="0" borderId="53" xfId="0" applyNumberFormat="1" applyFont="1" applyBorder="1" applyAlignment="1">
      <alignment horizontal="center" vertical="top"/>
    </xf>
    <xf numFmtId="43" fontId="54" fillId="0" borderId="12" xfId="7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top"/>
    </xf>
    <xf numFmtId="0" fontId="46" fillId="0" borderId="10" xfId="0" applyFont="1" applyBorder="1" applyAlignment="1">
      <alignment horizontal="center" vertical="top" wrapText="1"/>
    </xf>
    <xf numFmtId="188" fontId="46" fillId="0" borderId="10" xfId="84" applyFont="1" applyFill="1" applyBorder="1" applyAlignment="1">
      <alignment horizontal="center" vertical="top"/>
    </xf>
    <xf numFmtId="43" fontId="46" fillId="0" borderId="24" xfId="70" applyFont="1" applyFill="1" applyBorder="1" applyAlignment="1">
      <alignment horizontal="center" vertical="top"/>
    </xf>
    <xf numFmtId="43" fontId="46" fillId="0" borderId="10" xfId="70" applyFont="1" applyFill="1" applyBorder="1" applyAlignment="1">
      <alignment horizontal="center" vertical="top"/>
    </xf>
    <xf numFmtId="188" fontId="46" fillId="0" borderId="45" xfId="84" applyFont="1" applyFill="1" applyBorder="1" applyAlignment="1">
      <alignment horizontal="center" vertical="top"/>
    </xf>
    <xf numFmtId="43" fontId="53" fillId="0" borderId="10" xfId="70" applyFont="1" applyFill="1" applyBorder="1" applyAlignment="1">
      <alignment horizontal="center" vertical="center"/>
    </xf>
    <xf numFmtId="0" fontId="46" fillId="0" borderId="30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 wrapText="1"/>
    </xf>
    <xf numFmtId="188" fontId="46" fillId="0" borderId="30" xfId="84" applyFont="1" applyFill="1" applyBorder="1" applyAlignment="1">
      <alignment horizontal="center" vertical="top"/>
    </xf>
    <xf numFmtId="43" fontId="46" fillId="0" borderId="48" xfId="70" applyFont="1" applyFill="1" applyBorder="1" applyAlignment="1">
      <alignment horizontal="center" vertical="top"/>
    </xf>
    <xf numFmtId="43" fontId="46" fillId="0" borderId="30" xfId="70" applyFont="1" applyFill="1" applyBorder="1" applyAlignment="1">
      <alignment horizontal="center" vertical="top"/>
    </xf>
    <xf numFmtId="188" fontId="46" fillId="0" borderId="0" xfId="84" applyFont="1" applyFill="1" applyBorder="1" applyAlignment="1">
      <alignment horizontal="center" vertical="top"/>
    </xf>
    <xf numFmtId="43" fontId="53" fillId="0" borderId="30" xfId="7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top"/>
    </xf>
    <xf numFmtId="0" fontId="63" fillId="0" borderId="5" xfId="0" applyFont="1" applyBorder="1" applyAlignment="1">
      <alignment vertical="top" wrapText="1"/>
    </xf>
    <xf numFmtId="188" fontId="46" fillId="0" borderId="5" xfId="84" applyFont="1" applyFill="1" applyBorder="1" applyAlignment="1">
      <alignment horizontal="center" vertical="top"/>
    </xf>
    <xf numFmtId="43" fontId="46" fillId="0" borderId="16" xfId="70" applyFont="1" applyFill="1" applyBorder="1" applyAlignment="1">
      <alignment horizontal="center" vertical="top"/>
    </xf>
    <xf numFmtId="43" fontId="46" fillId="0" borderId="5" xfId="70" applyFont="1" applyFill="1" applyBorder="1" applyAlignment="1">
      <alignment horizontal="center" vertical="top"/>
    </xf>
    <xf numFmtId="188" fontId="46" fillId="0" borderId="8" xfId="0" applyNumberFormat="1" applyFont="1" applyBorder="1" applyAlignment="1">
      <alignment horizontal="center" vertical="top"/>
    </xf>
    <xf numFmtId="43" fontId="53" fillId="0" borderId="5" xfId="70" applyFont="1" applyFill="1" applyBorder="1" applyAlignment="1">
      <alignment horizontal="center" vertical="center"/>
    </xf>
    <xf numFmtId="0" fontId="46" fillId="0" borderId="6" xfId="0" applyFont="1" applyBorder="1" applyAlignment="1">
      <alignment vertical="top"/>
    </xf>
    <xf numFmtId="43" fontId="46" fillId="0" borderId="5" xfId="65" applyFont="1" applyFill="1" applyBorder="1" applyAlignment="1">
      <alignment horizontal="center" vertical="top"/>
    </xf>
    <xf numFmtId="0" fontId="46" fillId="0" borderId="15" xfId="0" applyFont="1" applyBorder="1" applyAlignment="1">
      <alignment horizontal="center" vertical="top"/>
    </xf>
    <xf numFmtId="43" fontId="46" fillId="0" borderId="16" xfId="70" applyFont="1" applyFill="1" applyBorder="1" applyAlignment="1">
      <alignment vertical="top"/>
    </xf>
    <xf numFmtId="43" fontId="46" fillId="0" borderId="6" xfId="70" applyFont="1" applyFill="1" applyBorder="1" applyAlignment="1">
      <alignment vertical="top"/>
    </xf>
    <xf numFmtId="43" fontId="46" fillId="0" borderId="11" xfId="65" applyFont="1" applyFill="1" applyBorder="1" applyAlignment="1">
      <alignment vertical="top"/>
    </xf>
    <xf numFmtId="43" fontId="53" fillId="0" borderId="6" xfId="70" applyFont="1" applyFill="1" applyBorder="1" applyAlignment="1">
      <alignment horizontal="center" vertical="center"/>
    </xf>
    <xf numFmtId="0" fontId="47" fillId="0" borderId="8" xfId="0" applyFont="1" applyBorder="1" applyAlignment="1">
      <alignment vertical="top"/>
    </xf>
    <xf numFmtId="43" fontId="47" fillId="0" borderId="5" xfId="65" applyFont="1" applyFill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43" fontId="47" fillId="0" borderId="16" xfId="70" applyFont="1" applyFill="1" applyBorder="1" applyAlignment="1">
      <alignment vertical="top"/>
    </xf>
    <xf numFmtId="0" fontId="47" fillId="0" borderId="8" xfId="0" applyFont="1" applyBorder="1" applyAlignment="1">
      <alignment horizontal="left" vertical="top"/>
    </xf>
    <xf numFmtId="43" fontId="47" fillId="0" borderId="8" xfId="70" applyFont="1" applyFill="1" applyBorder="1" applyAlignment="1">
      <alignment vertical="top"/>
    </xf>
    <xf numFmtId="0" fontId="46" fillId="0" borderId="8" xfId="0" applyFont="1" applyBorder="1" applyAlignment="1">
      <alignment horizontal="left" vertical="top"/>
    </xf>
    <xf numFmtId="0" fontId="47" fillId="0" borderId="49" xfId="0" applyFont="1" applyBorder="1" applyAlignment="1">
      <alignment horizontal="center" vertical="top"/>
    </xf>
    <xf numFmtId="43" fontId="47" fillId="0" borderId="47" xfId="70" applyFont="1" applyFill="1" applyBorder="1" applyAlignment="1">
      <alignment vertical="top"/>
    </xf>
    <xf numFmtId="0" fontId="47" fillId="0" borderId="6" xfId="69" applyFont="1" applyBorder="1"/>
    <xf numFmtId="43" fontId="47" fillId="0" borderId="6" xfId="65" applyFont="1" applyFill="1" applyBorder="1" applyAlignment="1">
      <alignment horizontal="center"/>
    </xf>
    <xf numFmtId="43" fontId="47" fillId="0" borderId="17" xfId="70" applyFont="1" applyFill="1" applyBorder="1" applyAlignment="1">
      <alignment vertical="top"/>
    </xf>
    <xf numFmtId="43" fontId="47" fillId="0" borderId="11" xfId="70" applyFont="1" applyFill="1" applyBorder="1" applyAlignment="1">
      <alignment vertical="top"/>
    </xf>
    <xf numFmtId="43" fontId="47" fillId="0" borderId="0" xfId="70" applyFont="1" applyFill="1" applyAlignment="1">
      <alignment horizontal="left" vertical="center"/>
    </xf>
    <xf numFmtId="0" fontId="47" fillId="0" borderId="11" xfId="0" applyFont="1" applyBorder="1" applyAlignment="1">
      <alignment horizontal="left" vertical="top" wrapText="1"/>
    </xf>
    <xf numFmtId="188" fontId="47" fillId="0" borderId="5" xfId="86" applyFont="1" applyFill="1" applyBorder="1" applyAlignment="1" applyProtection="1">
      <alignment horizontal="center" vertical="top"/>
      <protection locked="0"/>
    </xf>
    <xf numFmtId="43" fontId="47" fillId="0" borderId="5" xfId="65" applyFont="1" applyFill="1" applyBorder="1" applyAlignment="1" applyProtection="1">
      <alignment horizontal="center" vertical="top"/>
      <protection locked="0"/>
    </xf>
    <xf numFmtId="205" fontId="47" fillId="0" borderId="5" xfId="0" applyNumberFormat="1" applyFont="1" applyBorder="1" applyAlignment="1">
      <alignment horizontal="center" vertical="top"/>
    </xf>
    <xf numFmtId="0" fontId="47" fillId="0" borderId="46" xfId="0" applyFont="1" applyBorder="1" applyAlignment="1">
      <alignment horizontal="center" vertical="top"/>
    </xf>
    <xf numFmtId="0" fontId="47" fillId="0" borderId="46" xfId="0" applyFont="1" applyBorder="1" applyAlignment="1">
      <alignment horizontal="center" vertical="top" wrapText="1"/>
    </xf>
    <xf numFmtId="43" fontId="47" fillId="0" borderId="47" xfId="70" applyFont="1" applyFill="1" applyBorder="1" applyAlignment="1">
      <alignment horizontal="center" vertical="top"/>
    </xf>
    <xf numFmtId="43" fontId="47" fillId="0" borderId="46" xfId="70" applyFont="1" applyFill="1" applyBorder="1" applyAlignment="1">
      <alignment horizontal="center" vertical="top"/>
    </xf>
    <xf numFmtId="188" fontId="47" fillId="0" borderId="52" xfId="0" applyNumberFormat="1" applyFont="1" applyBorder="1" applyAlignment="1">
      <alignment horizontal="center" vertical="top"/>
    </xf>
    <xf numFmtId="188" fontId="46" fillId="0" borderId="21" xfId="84" applyFont="1" applyFill="1" applyBorder="1" applyAlignment="1">
      <alignment horizontal="center" vertical="top"/>
    </xf>
    <xf numFmtId="43" fontId="46" fillId="0" borderId="50" xfId="70" applyFont="1" applyFill="1" applyBorder="1" applyAlignment="1">
      <alignment horizontal="center" vertical="top"/>
    </xf>
    <xf numFmtId="0" fontId="47" fillId="0" borderId="30" xfId="0" applyFont="1" applyBorder="1" applyAlignment="1">
      <alignment horizontal="center" vertical="top" wrapText="1"/>
    </xf>
    <xf numFmtId="188" fontId="47" fillId="0" borderId="30" xfId="84" applyFont="1" applyFill="1" applyBorder="1" applyAlignment="1">
      <alignment horizontal="center" vertical="top"/>
    </xf>
    <xf numFmtId="43" fontId="47" fillId="0" borderId="0" xfId="70" applyFont="1" applyFill="1" applyBorder="1" applyAlignment="1">
      <alignment horizontal="center" vertical="top"/>
    </xf>
    <xf numFmtId="43" fontId="54" fillId="0" borderId="30" xfId="70" applyFont="1" applyFill="1" applyBorder="1" applyAlignment="1">
      <alignment horizontal="center" vertical="center"/>
    </xf>
    <xf numFmtId="2" fontId="63" fillId="0" borderId="5" xfId="0" applyNumberFormat="1" applyFont="1" applyBorder="1" applyAlignment="1">
      <alignment vertical="top" wrapText="1"/>
    </xf>
    <xf numFmtId="188" fontId="46" fillId="0" borderId="8" xfId="84" applyFont="1" applyFill="1" applyBorder="1" applyAlignment="1">
      <alignment horizontal="center" vertical="top"/>
    </xf>
    <xf numFmtId="188" fontId="46" fillId="0" borderId="6" xfId="84" applyFont="1" applyFill="1" applyBorder="1" applyAlignment="1">
      <alignment horizontal="center" vertical="top"/>
    </xf>
    <xf numFmtId="49" fontId="46" fillId="0" borderId="6" xfId="84" applyNumberFormat="1" applyFont="1" applyFill="1" applyBorder="1" applyAlignment="1">
      <alignment horizontal="center" vertical="top"/>
    </xf>
    <xf numFmtId="43" fontId="46" fillId="0" borderId="17" xfId="70" applyFont="1" applyFill="1" applyBorder="1" applyAlignment="1">
      <alignment horizontal="center" vertical="top"/>
    </xf>
    <xf numFmtId="43" fontId="46" fillId="0" borderId="6" xfId="70" applyFont="1" applyFill="1" applyBorder="1" applyAlignment="1">
      <alignment horizontal="center" vertical="top"/>
    </xf>
    <xf numFmtId="188" fontId="46" fillId="0" borderId="11" xfId="84" applyFont="1" applyFill="1" applyBorder="1" applyAlignment="1">
      <alignment horizontal="center" vertical="top"/>
    </xf>
    <xf numFmtId="43" fontId="53" fillId="0" borderId="5" xfId="70" applyFont="1" applyFill="1" applyBorder="1" applyAlignment="1">
      <alignment vertical="center"/>
    </xf>
    <xf numFmtId="0" fontId="47" fillId="0" borderId="6" xfId="0" applyFont="1" applyBorder="1" applyAlignment="1">
      <alignment vertical="top" wrapText="1"/>
    </xf>
    <xf numFmtId="49" fontId="47" fillId="0" borderId="6" xfId="84" applyNumberFormat="1" applyFont="1" applyFill="1" applyBorder="1" applyAlignment="1">
      <alignment horizontal="center" vertical="top"/>
    </xf>
    <xf numFmtId="0" fontId="47" fillId="0" borderId="6" xfId="0" quotePrefix="1" applyFont="1" applyBorder="1" applyAlignment="1">
      <alignment vertical="top" wrapText="1"/>
    </xf>
    <xf numFmtId="43" fontId="47" fillId="0" borderId="6" xfId="65" applyFont="1" applyFill="1" applyBorder="1" applyAlignment="1">
      <alignment horizontal="center" vertical="top"/>
    </xf>
    <xf numFmtId="43" fontId="53" fillId="0" borderId="46" xfId="70" applyFont="1" applyFill="1" applyBorder="1" applyAlignment="1">
      <alignment vertical="center"/>
    </xf>
    <xf numFmtId="43" fontId="54" fillId="0" borderId="46" xfId="70" applyFont="1" applyFill="1" applyBorder="1" applyAlignment="1">
      <alignment vertical="center"/>
    </xf>
    <xf numFmtId="43" fontId="53" fillId="0" borderId="6" xfId="70" applyFont="1" applyFill="1" applyBorder="1" applyAlignment="1">
      <alignment vertical="center"/>
    </xf>
    <xf numFmtId="0" fontId="47" fillId="0" borderId="6" xfId="0" applyFont="1" applyBorder="1" applyAlignment="1">
      <alignment horizontal="left" vertical="top"/>
    </xf>
    <xf numFmtId="43" fontId="47" fillId="0" borderId="6" xfId="65" applyFont="1" applyFill="1" applyBorder="1" applyAlignment="1" applyProtection="1">
      <alignment horizontal="center" vertical="top"/>
      <protection locked="0"/>
    </xf>
    <xf numFmtId="0" fontId="47" fillId="0" borderId="46" xfId="0" applyFont="1" applyBorder="1" applyAlignment="1">
      <alignment horizontal="left" vertical="top" wrapText="1"/>
    </xf>
    <xf numFmtId="188" fontId="47" fillId="0" borderId="46" xfId="84" applyFont="1" applyFill="1" applyBorder="1" applyAlignment="1">
      <alignment horizontal="center" vertical="top"/>
    </xf>
    <xf numFmtId="49" fontId="47" fillId="0" borderId="46" xfId="84" applyNumberFormat="1" applyFont="1" applyFill="1" applyBorder="1" applyAlignment="1">
      <alignment horizontal="center" vertical="top"/>
    </xf>
    <xf numFmtId="0" fontId="47" fillId="0" borderId="6" xfId="87" applyFont="1" applyBorder="1" applyAlignment="1" applyProtection="1">
      <alignment horizontal="left" vertical="top"/>
      <protection locked="0"/>
    </xf>
    <xf numFmtId="43" fontId="47" fillId="0" borderId="17" xfId="70" applyFont="1" applyFill="1" applyBorder="1" applyAlignment="1" applyProtection="1">
      <alignment vertical="top"/>
      <protection locked="0"/>
    </xf>
    <xf numFmtId="0" fontId="47" fillId="0" borderId="18" xfId="87" applyFont="1" applyBorder="1" applyAlignment="1">
      <alignment horizontal="left" vertical="top"/>
    </xf>
    <xf numFmtId="43" fontId="47" fillId="0" borderId="16" xfId="70" applyFont="1" applyFill="1" applyBorder="1" applyAlignment="1" applyProtection="1">
      <alignment vertical="top"/>
      <protection locked="0"/>
    </xf>
    <xf numFmtId="0" fontId="47" fillId="0" borderId="18" xfId="88" applyFont="1" applyBorder="1" applyAlignment="1">
      <alignment horizontal="left" vertical="top"/>
    </xf>
    <xf numFmtId="0" fontId="47" fillId="0" borderId="6" xfId="87" applyFont="1" applyBorder="1" applyAlignment="1">
      <alignment vertical="top"/>
    </xf>
    <xf numFmtId="0" fontId="47" fillId="0" borderId="18" xfId="87" applyFont="1" applyBorder="1" applyAlignment="1">
      <alignment horizontal="left" vertical="top" wrapText="1"/>
    </xf>
    <xf numFmtId="0" fontId="47" fillId="0" borderId="6" xfId="88" applyFont="1" applyBorder="1" applyAlignment="1">
      <alignment horizontal="left" vertical="top"/>
    </xf>
    <xf numFmtId="0" fontId="47" fillId="0" borderId="5" xfId="88" applyFont="1" applyBorder="1" applyAlignment="1">
      <alignment horizontal="left" vertical="top"/>
    </xf>
    <xf numFmtId="0" fontId="46" fillId="0" borderId="5" xfId="0" applyFont="1" applyBorder="1" applyAlignment="1">
      <alignment vertical="top" wrapText="1"/>
    </xf>
    <xf numFmtId="43" fontId="47" fillId="0" borderId="6" xfId="76" applyFont="1" applyFill="1" applyBorder="1" applyAlignment="1">
      <alignment horizontal="center" vertical="top"/>
    </xf>
    <xf numFmtId="0" fontId="46" fillId="0" borderId="51" xfId="0" applyFont="1" applyBorder="1" applyAlignment="1">
      <alignment horizontal="center" vertical="top"/>
    </xf>
    <xf numFmtId="43" fontId="46" fillId="0" borderId="21" xfId="65" applyFont="1" applyFill="1" applyBorder="1" applyAlignment="1">
      <alignment horizontal="center" vertical="top"/>
    </xf>
    <xf numFmtId="0" fontId="46" fillId="0" borderId="54" xfId="0" applyFont="1" applyBorder="1" applyAlignment="1">
      <alignment horizontal="center" vertical="top"/>
    </xf>
    <xf numFmtId="43" fontId="46" fillId="0" borderId="50" xfId="70" applyFont="1" applyFill="1" applyBorder="1" applyAlignment="1">
      <alignment vertical="top"/>
    </xf>
    <xf numFmtId="43" fontId="46" fillId="0" borderId="21" xfId="70" applyFont="1" applyFill="1" applyBorder="1" applyAlignment="1">
      <alignment vertical="top"/>
    </xf>
    <xf numFmtId="0" fontId="46" fillId="0" borderId="0" xfId="0" applyFont="1" applyAlignment="1">
      <alignment horizontal="center" vertical="top"/>
    </xf>
    <xf numFmtId="43" fontId="46" fillId="0" borderId="30" xfId="65" applyFont="1" applyFill="1" applyBorder="1" applyAlignment="1">
      <alignment horizontal="center" vertical="top"/>
    </xf>
    <xf numFmtId="0" fontId="46" fillId="0" borderId="34" xfId="0" applyFont="1" applyBorder="1" applyAlignment="1">
      <alignment horizontal="center" vertical="top"/>
    </xf>
    <xf numFmtId="43" fontId="46" fillId="0" borderId="48" xfId="70" applyFont="1" applyFill="1" applyBorder="1" applyAlignment="1">
      <alignment vertical="top"/>
    </xf>
    <xf numFmtId="43" fontId="46" fillId="0" borderId="30" xfId="70" applyFont="1" applyFill="1" applyBorder="1" applyAlignment="1">
      <alignment vertical="top"/>
    </xf>
    <xf numFmtId="43" fontId="46" fillId="0" borderId="0" xfId="70" applyFont="1" applyFill="1" applyBorder="1" applyAlignment="1">
      <alignment vertical="top"/>
    </xf>
    <xf numFmtId="2" fontId="63" fillId="0" borderId="6" xfId="0" applyNumberFormat="1" applyFont="1" applyBorder="1" applyAlignment="1">
      <alignment vertical="top" wrapText="1"/>
    </xf>
    <xf numFmtId="188" fontId="46" fillId="0" borderId="6" xfId="84" applyFont="1" applyFill="1" applyBorder="1" applyAlignment="1">
      <alignment vertical="top"/>
    </xf>
    <xf numFmtId="2" fontId="47" fillId="0" borderId="17" xfId="0" applyNumberFormat="1" applyFont="1" applyBorder="1" applyAlignment="1">
      <alignment vertical="top" wrapText="1"/>
    </xf>
    <xf numFmtId="188" fontId="47" fillId="0" borderId="5" xfId="84" applyFont="1" applyFill="1" applyBorder="1" applyAlignment="1">
      <alignment vertical="top"/>
    </xf>
    <xf numFmtId="0" fontId="47" fillId="0" borderId="16" xfId="0" applyFont="1" applyBorder="1"/>
    <xf numFmtId="0" fontId="47" fillId="0" borderId="8" xfId="89" applyFont="1" applyBorder="1" applyAlignment="1">
      <alignment horizontal="left"/>
    </xf>
    <xf numFmtId="0" fontId="47" fillId="0" borderId="6" xfId="90" applyFont="1" applyBorder="1" applyAlignment="1">
      <alignment horizontal="left" vertical="center" wrapText="1"/>
    </xf>
    <xf numFmtId="43" fontId="47" fillId="0" borderId="5" xfId="91" applyNumberFormat="1" applyFont="1" applyFill="1" applyBorder="1" applyAlignment="1">
      <alignment horizontal="center" vertical="center"/>
    </xf>
    <xf numFmtId="43" fontId="47" fillId="0" borderId="6" xfId="91" applyNumberFormat="1" applyFont="1" applyFill="1" applyBorder="1" applyAlignment="1">
      <alignment horizontal="center" vertical="center"/>
    </xf>
    <xf numFmtId="43" fontId="47" fillId="0" borderId="16" xfId="91" applyNumberFormat="1" applyFont="1" applyFill="1" applyBorder="1" applyAlignment="1">
      <alignment horizontal="center" vertical="center"/>
    </xf>
    <xf numFmtId="43" fontId="47" fillId="0" borderId="17" xfId="91" applyNumberFormat="1" applyFont="1" applyFill="1" applyBorder="1" applyAlignment="1">
      <alignment horizontal="center" vertical="center"/>
    </xf>
    <xf numFmtId="0" fontId="47" fillId="0" borderId="16" xfId="92" quotePrefix="1" applyFont="1" applyBorder="1" applyAlignment="1">
      <alignment vertical="center"/>
    </xf>
    <xf numFmtId="188" fontId="47" fillId="0" borderId="5" xfId="93" applyFont="1" applyFill="1" applyBorder="1" applyAlignment="1">
      <alignment horizontal="right" vertical="center"/>
    </xf>
    <xf numFmtId="188" fontId="47" fillId="0" borderId="16" xfId="93" applyFont="1" applyFill="1" applyBorder="1" applyAlignment="1">
      <alignment horizontal="right" vertical="center"/>
    </xf>
    <xf numFmtId="188" fontId="47" fillId="0" borderId="5" xfId="91" applyFont="1" applyFill="1" applyBorder="1" applyAlignment="1">
      <alignment horizontal="center" vertical="center"/>
    </xf>
    <xf numFmtId="188" fontId="47" fillId="0" borderId="6" xfId="91" applyFont="1" applyFill="1" applyBorder="1" applyAlignment="1">
      <alignment horizontal="center" vertical="center"/>
    </xf>
    <xf numFmtId="188" fontId="47" fillId="0" borderId="16" xfId="91" applyFont="1" applyFill="1" applyBorder="1" applyAlignment="1">
      <alignment horizontal="center" vertical="center"/>
    </xf>
    <xf numFmtId="0" fontId="47" fillId="0" borderId="6" xfId="90" applyFont="1" applyBorder="1" applyAlignment="1">
      <alignment vertical="center"/>
    </xf>
    <xf numFmtId="0" fontId="47" fillId="0" borderId="17" xfId="90" applyFont="1" applyBorder="1" applyAlignment="1">
      <alignment horizontal="left" vertical="center" wrapText="1"/>
    </xf>
    <xf numFmtId="188" fontId="47" fillId="0" borderId="5" xfId="84" applyFont="1" applyFill="1" applyBorder="1" applyAlignment="1">
      <alignment vertical="center"/>
    </xf>
    <xf numFmtId="0" fontId="47" fillId="0" borderId="15" xfId="0" applyFont="1" applyBorder="1" applyAlignment="1">
      <alignment horizontal="center" vertical="center"/>
    </xf>
    <xf numFmtId="188" fontId="47" fillId="0" borderId="6" xfId="94" applyNumberFormat="1" applyFont="1" applyFill="1" applyBorder="1" applyAlignment="1">
      <alignment horizontal="center"/>
    </xf>
    <xf numFmtId="0" fontId="47" fillId="0" borderId="11" xfId="95" applyFont="1" applyBorder="1" applyAlignment="1">
      <alignment horizontal="center"/>
    </xf>
    <xf numFmtId="188" fontId="47" fillId="0" borderId="17" xfId="96" applyFont="1" applyFill="1" applyBorder="1" applyAlignment="1">
      <alignment horizontal="center"/>
    </xf>
    <xf numFmtId="188" fontId="47" fillId="0" borderId="11" xfId="95" applyNumberFormat="1" applyFont="1" applyBorder="1" applyAlignment="1">
      <alignment horizontal="center"/>
    </xf>
    <xf numFmtId="188" fontId="47" fillId="0" borderId="17" xfId="93" applyFont="1" applyFill="1" applyBorder="1" applyAlignment="1">
      <alignment horizontal="center"/>
    </xf>
    <xf numFmtId="188" fontId="47" fillId="0" borderId="5" xfId="93" applyFont="1" applyFill="1" applyBorder="1"/>
    <xf numFmtId="0" fontId="47" fillId="0" borderId="17" xfId="92" applyFont="1" applyBorder="1" applyAlignment="1">
      <alignment horizontal="left" vertical="center"/>
    </xf>
    <xf numFmtId="188" fontId="47" fillId="0" borderId="6" xfId="97" applyFont="1" applyFill="1" applyBorder="1" applyAlignment="1">
      <alignment horizontal="center"/>
    </xf>
    <xf numFmtId="188" fontId="47" fillId="0" borderId="6" xfId="98" applyNumberFormat="1" applyFont="1" applyBorder="1" applyAlignment="1">
      <alignment horizontal="center"/>
    </xf>
    <xf numFmtId="188" fontId="47" fillId="0" borderId="17" xfId="99" applyFont="1" applyFill="1" applyBorder="1" applyAlignment="1">
      <alignment horizontal="center"/>
    </xf>
    <xf numFmtId="0" fontId="47" fillId="0" borderId="16" xfId="90" applyFont="1" applyBorder="1" applyAlignment="1">
      <alignment horizontal="left" vertical="center" wrapText="1"/>
    </xf>
    <xf numFmtId="0" fontId="47" fillId="0" borderId="6" xfId="100" applyFont="1" applyBorder="1" applyAlignment="1">
      <alignment horizontal="left" vertical="center"/>
    </xf>
    <xf numFmtId="188" fontId="47" fillId="0" borderId="16" xfId="97" applyFont="1" applyFill="1" applyBorder="1" applyAlignment="1">
      <alignment horizontal="right" vertical="center"/>
    </xf>
    <xf numFmtId="188" fontId="47" fillId="0" borderId="17" xfId="97" applyFont="1" applyFill="1" applyBorder="1" applyAlignment="1">
      <alignment horizontal="right" vertical="center"/>
    </xf>
    <xf numFmtId="0" fontId="47" fillId="0" borderId="5" xfId="90" applyFont="1" applyBorder="1" applyAlignment="1">
      <alignment horizontal="left" vertical="center" wrapText="1"/>
    </xf>
    <xf numFmtId="0" fontId="47" fillId="0" borderId="17" xfId="92" quotePrefix="1" applyFont="1" applyBorder="1" applyAlignment="1">
      <alignment vertical="center"/>
    </xf>
    <xf numFmtId="188" fontId="47" fillId="0" borderId="5" xfId="93" applyFont="1" applyFill="1" applyBorder="1" applyAlignment="1">
      <alignment horizontal="center"/>
    </xf>
    <xf numFmtId="188" fontId="47" fillId="0" borderId="15" xfId="93" applyFont="1" applyFill="1" applyBorder="1" applyAlignment="1">
      <alignment horizontal="center"/>
    </xf>
    <xf numFmtId="188" fontId="47" fillId="0" borderId="5" xfId="93" applyFont="1" applyFill="1" applyBorder="1" applyAlignment="1">
      <alignment horizontal="center" vertical="center"/>
    </xf>
    <xf numFmtId="188" fontId="47" fillId="0" borderId="8" xfId="93" applyFont="1" applyFill="1" applyBorder="1" applyAlignment="1">
      <alignment horizontal="right" vertical="center"/>
    </xf>
    <xf numFmtId="188" fontId="47" fillId="0" borderId="52" xfId="84" applyFont="1" applyFill="1" applyBorder="1" applyAlignment="1">
      <alignment horizontal="center" vertical="top"/>
    </xf>
    <xf numFmtId="2" fontId="46" fillId="0" borderId="21" xfId="0" applyNumberFormat="1" applyFont="1" applyBorder="1" applyAlignment="1">
      <alignment horizontal="center" vertical="top" wrapText="1"/>
    </xf>
    <xf numFmtId="0" fontId="54" fillId="0" borderId="5" xfId="70" applyNumberFormat="1" applyFont="1" applyFill="1" applyBorder="1" applyAlignment="1">
      <alignment horizontal="center" vertical="center"/>
    </xf>
    <xf numFmtId="43" fontId="54" fillId="0" borderId="5" xfId="70" applyFont="1" applyFill="1" applyBorder="1" applyAlignment="1">
      <alignment horizontal="left" vertical="center"/>
    </xf>
    <xf numFmtId="43" fontId="54" fillId="0" borderId="48" xfId="70" applyFont="1" applyFill="1" applyBorder="1" applyAlignment="1">
      <alignment horizontal="right" vertical="center"/>
    </xf>
    <xf numFmtId="43" fontId="54" fillId="0" borderId="5" xfId="70" applyFont="1" applyFill="1" applyBorder="1" applyAlignment="1">
      <alignment horizontal="right" vertical="center"/>
    </xf>
    <xf numFmtId="43" fontId="54" fillId="0" borderId="16" xfId="70" applyFont="1" applyFill="1" applyBorder="1" applyAlignment="1">
      <alignment horizontal="right" vertical="center"/>
    </xf>
    <xf numFmtId="43" fontId="54" fillId="0" borderId="8" xfId="70" applyFont="1" applyFill="1" applyBorder="1" applyAlignment="1">
      <alignment horizontal="right" vertical="center"/>
    </xf>
    <xf numFmtId="2" fontId="46" fillId="0" borderId="6" xfId="0" applyNumberFormat="1" applyFont="1" applyBorder="1" applyAlignment="1">
      <alignment vertical="top" wrapText="1"/>
    </xf>
    <xf numFmtId="2" fontId="47" fillId="0" borderId="6" xfId="0" applyNumberFormat="1" applyFont="1" applyBorder="1" applyAlignment="1">
      <alignment vertical="top" wrapText="1"/>
    </xf>
    <xf numFmtId="188" fontId="47" fillId="0" borderId="6" xfId="98" applyNumberFormat="1" applyFont="1" applyBorder="1" applyAlignment="1">
      <alignment horizontal="center" vertical="top"/>
    </xf>
    <xf numFmtId="204" fontId="47" fillId="0" borderId="6" xfId="91" applyNumberFormat="1" applyFont="1" applyFill="1" applyBorder="1" applyAlignment="1">
      <alignment horizontal="center" vertical="top"/>
    </xf>
    <xf numFmtId="0" fontId="46" fillId="0" borderId="6" xfId="90" applyFont="1" applyBorder="1" applyAlignment="1">
      <alignment horizontal="center" vertical="center"/>
    </xf>
    <xf numFmtId="0" fontId="46" fillId="0" borderId="6" xfId="90" applyFont="1" applyBorder="1" applyAlignment="1">
      <alignment vertical="center"/>
    </xf>
    <xf numFmtId="0" fontId="46" fillId="0" borderId="6" xfId="90" applyFont="1" applyBorder="1" applyAlignment="1">
      <alignment horizontal="center" vertical="top"/>
    </xf>
    <xf numFmtId="0" fontId="46" fillId="0" borderId="6" xfId="90" quotePrefix="1" applyFont="1" applyBorder="1" applyAlignment="1">
      <alignment horizontal="left" vertical="top" wrapText="1"/>
    </xf>
    <xf numFmtId="0" fontId="47" fillId="0" borderId="6" xfId="90" applyFont="1" applyBorder="1" applyAlignment="1">
      <alignment horizontal="center" vertical="top"/>
    </xf>
    <xf numFmtId="0" fontId="47" fillId="0" borderId="6" xfId="90" quotePrefix="1" applyFont="1" applyBorder="1" applyAlignment="1">
      <alignment horizontal="left" vertical="top" wrapText="1"/>
    </xf>
    <xf numFmtId="43" fontId="47" fillId="0" borderId="5" xfId="70" applyFont="1" applyFill="1" applyBorder="1" applyAlignment="1">
      <alignment vertical="center"/>
    </xf>
    <xf numFmtId="0" fontId="46" fillId="0" borderId="6" xfId="90" applyFont="1" applyBorder="1" applyAlignment="1">
      <alignment horizontal="left" vertical="top"/>
    </xf>
    <xf numFmtId="188" fontId="46" fillId="0" borderId="6" xfId="93" applyFont="1" applyFill="1" applyBorder="1" applyAlignment="1">
      <alignment horizontal="center" vertical="top"/>
    </xf>
    <xf numFmtId="204" fontId="46" fillId="0" borderId="6" xfId="91" applyNumberFormat="1" applyFont="1" applyFill="1" applyBorder="1" applyAlignment="1">
      <alignment horizontal="center" vertical="top"/>
    </xf>
    <xf numFmtId="188" fontId="46" fillId="0" borderId="11" xfId="91" applyFont="1" applyFill="1" applyBorder="1" applyAlignment="1">
      <alignment horizontal="center" vertical="top"/>
    </xf>
    <xf numFmtId="0" fontId="47" fillId="0" borderId="6" xfId="90" applyFont="1" applyBorder="1" applyAlignment="1">
      <alignment horizontal="left" vertical="top"/>
    </xf>
    <xf numFmtId="188" fontId="47" fillId="0" borderId="6" xfId="93" applyFont="1" applyFill="1" applyBorder="1" applyAlignment="1">
      <alignment horizontal="center" vertical="top"/>
    </xf>
    <xf numFmtId="0" fontId="47" fillId="0" borderId="6" xfId="90" quotePrefix="1" applyFont="1" applyBorder="1" applyAlignment="1">
      <alignment horizontal="left" vertical="top"/>
    </xf>
    <xf numFmtId="0" fontId="46" fillId="0" borderId="6" xfId="90" applyFont="1" applyBorder="1" applyAlignment="1">
      <alignment horizontal="left" vertical="center"/>
    </xf>
    <xf numFmtId="0" fontId="46" fillId="0" borderId="6" xfId="90" applyFont="1" applyBorder="1" applyAlignment="1">
      <alignment horizontal="left" vertical="center" wrapText="1"/>
    </xf>
    <xf numFmtId="188" fontId="46" fillId="0" borderId="6" xfId="98" applyNumberFormat="1" applyFont="1" applyBorder="1" applyAlignment="1">
      <alignment horizontal="center" vertical="top"/>
    </xf>
    <xf numFmtId="43" fontId="46" fillId="0" borderId="17" xfId="70" applyFont="1" applyFill="1" applyBorder="1" applyAlignment="1">
      <alignment vertical="top"/>
    </xf>
    <xf numFmtId="0" fontId="47" fillId="0" borderId="6" xfId="70" applyNumberFormat="1" applyFont="1" applyFill="1" applyBorder="1" applyAlignment="1">
      <alignment horizontal="center" vertical="center"/>
    </xf>
    <xf numFmtId="43" fontId="47" fillId="0" borderId="6" xfId="70" applyFont="1" applyFill="1" applyBorder="1" applyAlignment="1">
      <alignment horizontal="left" vertical="center"/>
    </xf>
    <xf numFmtId="43" fontId="47" fillId="0" borderId="5" xfId="70" applyFont="1" applyFill="1" applyBorder="1" applyAlignment="1">
      <alignment horizontal="center" vertical="center"/>
    </xf>
    <xf numFmtId="43" fontId="47" fillId="0" borderId="5" xfId="70" applyFont="1" applyFill="1" applyBorder="1" applyAlignment="1">
      <alignment horizontal="right" vertical="center"/>
    </xf>
    <xf numFmtId="43" fontId="47" fillId="0" borderId="6" xfId="70" applyFont="1" applyFill="1" applyBorder="1" applyAlignment="1">
      <alignment horizontal="right" vertical="center"/>
    </xf>
    <xf numFmtId="43" fontId="46" fillId="0" borderId="6" xfId="70" applyFont="1" applyFill="1" applyBorder="1" applyAlignment="1">
      <alignment horizontal="center" vertical="center"/>
    </xf>
    <xf numFmtId="4" fontId="47" fillId="0" borderId="17" xfId="91" applyNumberFormat="1" applyFont="1" applyFill="1" applyBorder="1" applyAlignment="1">
      <alignment vertical="top"/>
    </xf>
    <xf numFmtId="4" fontId="47" fillId="0" borderId="6" xfId="91" applyNumberFormat="1" applyFont="1" applyFill="1" applyBorder="1" applyAlignment="1">
      <alignment vertical="top"/>
    </xf>
    <xf numFmtId="4" fontId="47" fillId="0" borderId="11" xfId="91" applyNumberFormat="1" applyFont="1" applyFill="1" applyBorder="1" applyAlignment="1">
      <alignment vertical="top"/>
    </xf>
    <xf numFmtId="0" fontId="46" fillId="0" borderId="6" xfId="70" applyNumberFormat="1" applyFont="1" applyFill="1" applyBorder="1" applyAlignment="1">
      <alignment horizontal="center" vertical="center"/>
    </xf>
    <xf numFmtId="43" fontId="46" fillId="0" borderId="5" xfId="70" applyFont="1" applyFill="1" applyBorder="1" applyAlignment="1">
      <alignment vertical="center"/>
    </xf>
    <xf numFmtId="43" fontId="47" fillId="0" borderId="6" xfId="70" applyFont="1" applyFill="1" applyBorder="1" applyAlignment="1">
      <alignment vertical="center"/>
    </xf>
    <xf numFmtId="43" fontId="47" fillId="0" borderId="0" xfId="70" applyFont="1" applyFill="1" applyAlignment="1">
      <alignment vertical="center"/>
    </xf>
    <xf numFmtId="43" fontId="47" fillId="0" borderId="6" xfId="70" applyFont="1" applyFill="1" applyBorder="1" applyAlignment="1">
      <alignment horizontal="center" vertical="center"/>
    </xf>
    <xf numFmtId="43" fontId="47" fillId="0" borderId="46" xfId="70" applyFont="1" applyFill="1" applyBorder="1" applyAlignment="1">
      <alignment horizontal="center" vertical="center"/>
    </xf>
    <xf numFmtId="43" fontId="47" fillId="0" borderId="46" xfId="70" applyFont="1" applyFill="1" applyBorder="1" applyAlignment="1">
      <alignment vertical="center"/>
    </xf>
    <xf numFmtId="0" fontId="46" fillId="0" borderId="8" xfId="92" quotePrefix="1" applyFont="1" applyBorder="1" applyAlignment="1">
      <alignment vertical="top"/>
    </xf>
    <xf numFmtId="188" fontId="47" fillId="0" borderId="5" xfId="93" applyFont="1" applyFill="1" applyBorder="1" applyAlignment="1">
      <alignment horizontal="right" vertical="top"/>
    </xf>
    <xf numFmtId="188" fontId="47" fillId="0" borderId="15" xfId="93" applyFont="1" applyFill="1" applyBorder="1" applyAlignment="1">
      <alignment horizontal="center" vertical="top"/>
    </xf>
    <xf numFmtId="43" fontId="47" fillId="0" borderId="16" xfId="70" applyFont="1" applyFill="1" applyBorder="1" applyAlignment="1">
      <alignment horizontal="right" vertical="top"/>
    </xf>
    <xf numFmtId="0" fontId="47" fillId="0" borderId="8" xfId="92" quotePrefix="1" applyFont="1" applyBorder="1" applyAlignment="1">
      <alignment vertical="top"/>
    </xf>
    <xf numFmtId="2" fontId="46" fillId="0" borderId="6" xfId="90" applyNumberFormat="1" applyFont="1" applyBorder="1" applyAlignment="1">
      <alignment horizontal="center" vertical="top"/>
    </xf>
    <xf numFmtId="187" fontId="46" fillId="0" borderId="6" xfId="85" applyNumberFormat="1" applyFont="1" applyBorder="1" applyAlignment="1">
      <alignment vertical="top" wrapText="1"/>
    </xf>
    <xf numFmtId="187" fontId="47" fillId="0" borderId="6" xfId="101" quotePrefix="1" applyNumberFormat="1" applyFont="1" applyBorder="1" applyAlignment="1">
      <alignment vertical="top" wrapText="1"/>
    </xf>
    <xf numFmtId="187" fontId="46" fillId="0" borderId="6" xfId="85" applyNumberFormat="1" applyFont="1" applyBorder="1" applyAlignment="1">
      <alignment vertical="center" wrapText="1"/>
    </xf>
    <xf numFmtId="0" fontId="46" fillId="0" borderId="17" xfId="85" applyFont="1" applyBorder="1"/>
    <xf numFmtId="188" fontId="46" fillId="0" borderId="6" xfId="85" applyNumberFormat="1" applyFont="1" applyBorder="1"/>
    <xf numFmtId="188" fontId="46" fillId="0" borderId="17" xfId="85" applyNumberFormat="1" applyFont="1" applyBorder="1"/>
    <xf numFmtId="188" fontId="46" fillId="0" borderId="11" xfId="85" applyNumberFormat="1" applyFont="1" applyBorder="1"/>
    <xf numFmtId="187" fontId="47" fillId="0" borderId="6" xfId="101" quotePrefix="1" applyNumberFormat="1" applyFont="1" applyBorder="1" applyAlignment="1">
      <alignment vertical="center" wrapText="1"/>
    </xf>
    <xf numFmtId="0" fontId="47" fillId="0" borderId="6" xfId="90" applyFont="1" applyBorder="1" applyAlignment="1">
      <alignment horizontal="center" vertical="center"/>
    </xf>
    <xf numFmtId="4" fontId="47" fillId="0" borderId="17" xfId="91" applyNumberFormat="1" applyFont="1" applyFill="1" applyBorder="1" applyAlignment="1">
      <alignment vertical="center"/>
    </xf>
    <xf numFmtId="4" fontId="47" fillId="0" borderId="6" xfId="91" applyNumberFormat="1" applyFont="1" applyFill="1" applyBorder="1" applyAlignment="1">
      <alignment vertical="center"/>
    </xf>
    <xf numFmtId="4" fontId="47" fillId="0" borderId="17" xfId="101" applyNumberFormat="1" applyFont="1" applyBorder="1"/>
    <xf numFmtId="4" fontId="47" fillId="0" borderId="11" xfId="91" applyNumberFormat="1" applyFont="1" applyFill="1" applyBorder="1" applyAlignment="1">
      <alignment vertical="center"/>
    </xf>
    <xf numFmtId="43" fontId="47" fillId="0" borderId="6" xfId="70" applyFont="1" applyFill="1" applyBorder="1" applyAlignment="1">
      <alignment horizontal="center"/>
    </xf>
    <xf numFmtId="204" fontId="47" fillId="0" borderId="6" xfId="91" applyNumberFormat="1" applyFont="1" applyFill="1" applyBorder="1" applyAlignment="1">
      <alignment horizontal="center" vertical="center"/>
    </xf>
    <xf numFmtId="0" fontId="47" fillId="0" borderId="6" xfId="90" quotePrefix="1" applyFont="1" applyBorder="1" applyAlignment="1">
      <alignment horizontal="left" vertical="center" wrapText="1"/>
    </xf>
    <xf numFmtId="43" fontId="47" fillId="0" borderId="6" xfId="70" applyFont="1" applyFill="1" applyBorder="1" applyAlignment="1">
      <alignment vertical="top"/>
    </xf>
    <xf numFmtId="0" fontId="46" fillId="0" borderId="5" xfId="70" applyNumberFormat="1" applyFont="1" applyFill="1" applyBorder="1" applyAlignment="1">
      <alignment horizontal="center" vertical="center"/>
    </xf>
    <xf numFmtId="43" fontId="46" fillId="0" borderId="46" xfId="70" applyFont="1" applyFill="1" applyBorder="1" applyAlignment="1">
      <alignment horizontal="left" vertical="center"/>
    </xf>
    <xf numFmtId="43" fontId="46" fillId="0" borderId="5" xfId="70" applyFont="1" applyFill="1" applyBorder="1" applyAlignment="1">
      <alignment horizontal="center" vertical="center"/>
    </xf>
    <xf numFmtId="43" fontId="47" fillId="0" borderId="46" xfId="70" applyFont="1" applyFill="1" applyBorder="1" applyAlignment="1">
      <alignment horizontal="right" vertical="center"/>
    </xf>
    <xf numFmtId="43" fontId="54" fillId="0" borderId="6" xfId="70" applyFont="1" applyFill="1" applyBorder="1" applyAlignment="1">
      <alignment horizontal="left" vertical="center"/>
    </xf>
    <xf numFmtId="43" fontId="46" fillId="0" borderId="6" xfId="70" applyFont="1" applyFill="1" applyBorder="1" applyAlignment="1">
      <alignment horizontal="left" vertical="center"/>
    </xf>
    <xf numFmtId="43" fontId="47" fillId="0" borderId="6" xfId="70" applyFont="1" applyFill="1" applyBorder="1" applyAlignment="1">
      <alignment horizontal="left" vertical="center" wrapText="1"/>
    </xf>
    <xf numFmtId="43" fontId="47" fillId="0" borderId="6" xfId="70" applyFont="1" applyFill="1" applyBorder="1" applyAlignment="1">
      <alignment horizontal="center" vertical="center" wrapText="1"/>
    </xf>
    <xf numFmtId="43" fontId="47" fillId="0" borderId="46" xfId="70" applyFont="1" applyFill="1" applyBorder="1" applyAlignment="1">
      <alignment horizontal="right" vertical="center" wrapText="1"/>
    </xf>
    <xf numFmtId="43" fontId="47" fillId="0" borderId="5" xfId="70" applyFont="1" applyFill="1" applyBorder="1" applyAlignment="1">
      <alignment horizontal="right" vertical="center" wrapText="1"/>
    </xf>
    <xf numFmtId="43" fontId="47" fillId="0" borderId="6" xfId="70" applyFont="1" applyFill="1" applyBorder="1" applyAlignment="1">
      <alignment horizontal="right" vertical="center" wrapText="1"/>
    </xf>
    <xf numFmtId="43" fontId="47" fillId="0" borderId="0" xfId="70" applyFont="1" applyFill="1" applyAlignment="1">
      <alignment horizontal="left" vertical="center" wrapText="1"/>
    </xf>
    <xf numFmtId="43" fontId="47" fillId="0" borderId="5" xfId="70" applyFont="1" applyFill="1" applyBorder="1" applyAlignment="1">
      <alignment horizontal="center" vertical="center" wrapText="1"/>
    </xf>
    <xf numFmtId="43" fontId="47" fillId="0" borderId="46" xfId="70" applyFont="1" applyFill="1" applyBorder="1" applyAlignment="1">
      <alignment horizontal="left" vertical="center"/>
    </xf>
    <xf numFmtId="43" fontId="47" fillId="0" borderId="46" xfId="70" applyFont="1" applyFill="1" applyBorder="1" applyAlignment="1">
      <alignment horizontal="left" vertical="center" wrapText="1"/>
    </xf>
    <xf numFmtId="0" fontId="46" fillId="0" borderId="55" xfId="70" applyNumberFormat="1" applyFont="1" applyBorder="1" applyAlignment="1">
      <alignment horizontal="center" vertical="center"/>
    </xf>
    <xf numFmtId="43" fontId="47" fillId="0" borderId="0" xfId="70" applyFont="1" applyAlignment="1">
      <alignment vertical="center"/>
    </xf>
    <xf numFmtId="43" fontId="47" fillId="0" borderId="55" xfId="70" applyFont="1" applyFill="1" applyBorder="1" applyAlignment="1">
      <alignment horizontal="center" vertical="center"/>
    </xf>
    <xf numFmtId="43" fontId="47" fillId="0" borderId="55" xfId="70" applyFont="1" applyBorder="1" applyAlignment="1">
      <alignment horizontal="center" vertical="center"/>
    </xf>
    <xf numFmtId="43" fontId="47" fillId="0" borderId="55" xfId="70" applyFont="1" applyBorder="1" applyAlignment="1">
      <alignment vertical="center"/>
    </xf>
    <xf numFmtId="43" fontId="46" fillId="0" borderId="55" xfId="70" applyFont="1" applyBorder="1" applyAlignment="1">
      <alignment horizontal="center" vertical="center"/>
    </xf>
    <xf numFmtId="0" fontId="46" fillId="20" borderId="56" xfId="70" applyNumberFormat="1" applyFont="1" applyFill="1" applyBorder="1" applyAlignment="1" applyProtection="1">
      <alignment horizontal="center" vertical="center"/>
    </xf>
    <xf numFmtId="43" fontId="46" fillId="20" borderId="56" xfId="70" applyFont="1" applyFill="1" applyBorder="1" applyAlignment="1" applyProtection="1">
      <alignment horizontal="center" vertical="center" shrinkToFit="1"/>
    </xf>
    <xf numFmtId="43" fontId="47" fillId="20" borderId="56" xfId="70" applyFont="1" applyFill="1" applyBorder="1" applyAlignment="1" applyProtection="1">
      <alignment horizontal="center" vertical="center"/>
    </xf>
    <xf numFmtId="43" fontId="47" fillId="20" borderId="56" xfId="70" applyFont="1" applyFill="1" applyBorder="1" applyAlignment="1">
      <alignment vertical="center"/>
    </xf>
    <xf numFmtId="43" fontId="47" fillId="20" borderId="56" xfId="70" applyFont="1" applyFill="1" applyBorder="1" applyAlignment="1">
      <alignment horizontal="center" vertical="center"/>
    </xf>
    <xf numFmtId="43" fontId="46" fillId="20" borderId="56" xfId="70" applyFont="1" applyFill="1" applyBorder="1" applyAlignment="1">
      <alignment horizontal="center" vertical="center"/>
    </xf>
    <xf numFmtId="43" fontId="54" fillId="0" borderId="0" xfId="70" applyFont="1" applyAlignment="1">
      <alignment horizontal="center" vertical="center"/>
    </xf>
    <xf numFmtId="204" fontId="54" fillId="0" borderId="0" xfId="70" applyNumberFormat="1" applyFont="1" applyFill="1" applyAlignment="1">
      <alignment horizontal="center" vertical="center"/>
    </xf>
    <xf numFmtId="204" fontId="54" fillId="0" borderId="0" xfId="70" applyNumberFormat="1" applyFont="1" applyFill="1" applyAlignment="1">
      <alignment vertical="center"/>
    </xf>
    <xf numFmtId="0" fontId="54" fillId="0" borderId="0" xfId="0" applyFont="1"/>
    <xf numFmtId="43" fontId="54" fillId="0" borderId="0" xfId="70" applyFont="1" applyFill="1" applyAlignment="1">
      <alignment horizontal="center" vertical="center"/>
    </xf>
    <xf numFmtId="43" fontId="46" fillId="11" borderId="7" xfId="70" applyFont="1" applyFill="1" applyBorder="1" applyAlignment="1">
      <alignment horizontal="center" vertical="center"/>
    </xf>
    <xf numFmtId="43" fontId="54" fillId="0" borderId="32" xfId="70" applyFont="1" applyFill="1" applyBorder="1" applyAlignment="1">
      <alignment vertical="center"/>
    </xf>
    <xf numFmtId="43" fontId="46" fillId="11" borderId="58" xfId="70" applyFont="1" applyFill="1" applyBorder="1" applyAlignment="1">
      <alignment horizontal="center" vertical="center"/>
    </xf>
    <xf numFmtId="43" fontId="46" fillId="0" borderId="52" xfId="70" applyFont="1" applyBorder="1" applyAlignment="1">
      <alignment horizontal="left" vertical="center"/>
    </xf>
    <xf numFmtId="43" fontId="54" fillId="0" borderId="45" xfId="70" applyFont="1" applyFill="1" applyBorder="1" applyAlignment="1">
      <alignment vertical="center"/>
    </xf>
    <xf numFmtId="43" fontId="54" fillId="0" borderId="45" xfId="70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39" fillId="14" borderId="36" xfId="0" applyFont="1" applyFill="1" applyBorder="1" applyAlignment="1">
      <alignment horizontal="center"/>
    </xf>
    <xf numFmtId="0" fontId="39" fillId="14" borderId="1" xfId="0" applyFont="1" applyFill="1" applyBorder="1" applyAlignment="1">
      <alignment horizontal="center"/>
    </xf>
    <xf numFmtId="0" fontId="39" fillId="14" borderId="3" xfId="0" applyFont="1" applyFill="1" applyBorder="1" applyAlignment="1">
      <alignment horizontal="center"/>
    </xf>
    <xf numFmtId="0" fontId="39" fillId="14" borderId="38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8" borderId="9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 vertical="center" textRotation="180"/>
    </xf>
    <xf numFmtId="0" fontId="0" fillId="0" borderId="0" xfId="0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vertical="center"/>
    </xf>
    <xf numFmtId="0" fontId="25" fillId="9" borderId="22" xfId="0" applyFont="1" applyFill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9" borderId="28" xfId="0" applyFont="1" applyFill="1" applyBorder="1" applyAlignment="1">
      <alignment horizontal="center"/>
    </xf>
    <xf numFmtId="0" fontId="25" fillId="10" borderId="9" xfId="0" quotePrefix="1" applyFont="1" applyFill="1" applyBorder="1" applyAlignment="1">
      <alignment horizontal="center" vertical="center"/>
    </xf>
    <xf numFmtId="0" fontId="25" fillId="10" borderId="10" xfId="0" quotePrefix="1" applyFont="1" applyFill="1" applyBorder="1" applyAlignment="1">
      <alignment horizontal="center" vertical="center"/>
    </xf>
    <xf numFmtId="0" fontId="25" fillId="10" borderId="9" xfId="0" applyFont="1" applyFill="1" applyBorder="1" applyAlignment="1">
      <alignment horizontal="center" vertical="center"/>
    </xf>
    <xf numFmtId="0" fontId="25" fillId="10" borderId="10" xfId="0" applyFont="1" applyFill="1" applyBorder="1" applyAlignment="1">
      <alignment vertical="center"/>
    </xf>
    <xf numFmtId="0" fontId="25" fillId="10" borderId="10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2" fillId="0" borderId="0" xfId="0" applyFont="1" applyAlignment="1">
      <alignment horizontal="center" vertical="center" textRotation="180"/>
    </xf>
    <xf numFmtId="0" fontId="44" fillId="13" borderId="9" xfId="0" applyFont="1" applyFill="1" applyBorder="1" applyAlignment="1">
      <alignment horizontal="center" vertical="center"/>
    </xf>
    <xf numFmtId="0" fontId="44" fillId="13" borderId="10" xfId="0" applyFont="1" applyFill="1" applyBorder="1" applyAlignment="1">
      <alignment vertical="center"/>
    </xf>
    <xf numFmtId="43" fontId="54" fillId="0" borderId="0" xfId="70" applyFont="1" applyAlignment="1">
      <alignment vertical="center"/>
    </xf>
    <xf numFmtId="43" fontId="61" fillId="0" borderId="0" xfId="70" applyFont="1" applyAlignment="1">
      <alignment horizontal="center" vertical="center"/>
    </xf>
    <xf numFmtId="43" fontId="46" fillId="11" borderId="7" xfId="70" applyFont="1" applyFill="1" applyBorder="1" applyAlignment="1">
      <alignment horizontal="center" vertical="center"/>
    </xf>
    <xf numFmtId="43" fontId="46" fillId="11" borderId="58" xfId="70" applyFont="1" applyFill="1" applyBorder="1" applyAlignment="1">
      <alignment vertical="center"/>
    </xf>
    <xf numFmtId="43" fontId="46" fillId="11" borderId="58" xfId="7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189" fontId="47" fillId="0" borderId="0" xfId="60" applyNumberFormat="1" applyFont="1" applyAlignment="1">
      <alignment horizontal="center"/>
    </xf>
    <xf numFmtId="189" fontId="56" fillId="6" borderId="0" xfId="60" applyNumberFormat="1" applyFont="1" applyFill="1" applyAlignment="1">
      <alignment horizontal="center"/>
    </xf>
    <xf numFmtId="189" fontId="58" fillId="17" borderId="9" xfId="60" applyNumberFormat="1" applyFont="1" applyFill="1" applyBorder="1" applyAlignment="1">
      <alignment horizontal="center" vertical="center"/>
    </xf>
    <xf numFmtId="189" fontId="58" fillId="17" borderId="10" xfId="60" applyNumberFormat="1" applyFont="1" applyFill="1" applyBorder="1" applyAlignment="1">
      <alignment horizontal="center" vertical="center"/>
    </xf>
    <xf numFmtId="189" fontId="46" fillId="0" borderId="39" xfId="60" applyNumberFormat="1" applyFont="1" applyBorder="1" applyAlignment="1">
      <alignment horizontal="right"/>
    </xf>
    <xf numFmtId="189" fontId="46" fillId="0" borderId="23" xfId="60" applyNumberFormat="1" applyFont="1" applyBorder="1" applyAlignment="1">
      <alignment horizontal="right"/>
    </xf>
    <xf numFmtId="189" fontId="46" fillId="0" borderId="0" xfId="60" applyNumberFormat="1" applyFont="1" applyAlignment="1">
      <alignment horizontal="left" vertical="center"/>
    </xf>
    <xf numFmtId="0" fontId="58" fillId="17" borderId="10" xfId="0" applyFont="1" applyFill="1" applyBorder="1" applyAlignment="1">
      <alignment vertical="center"/>
    </xf>
    <xf numFmtId="189" fontId="53" fillId="0" borderId="0" xfId="60" applyNumberFormat="1" applyFont="1" applyAlignment="1">
      <alignment horizontal="left" vertical="center"/>
    </xf>
    <xf numFmtId="189" fontId="46" fillId="9" borderId="9" xfId="60" applyNumberFormat="1" applyFont="1" applyFill="1" applyBorder="1" applyAlignment="1">
      <alignment horizontal="center" vertical="center"/>
    </xf>
    <xf numFmtId="0" fontId="46" fillId="9" borderId="10" xfId="0" applyFont="1" applyFill="1" applyBorder="1" applyAlignment="1">
      <alignment vertical="center"/>
    </xf>
    <xf numFmtId="189" fontId="46" fillId="0" borderId="0" xfId="60" applyNumberFormat="1" applyFont="1" applyBorder="1" applyAlignment="1">
      <alignment horizontal="center"/>
    </xf>
    <xf numFmtId="189" fontId="46" fillId="0" borderId="34" xfId="60" applyNumberFormat="1" applyFont="1" applyBorder="1" applyAlignment="1">
      <alignment horizontal="center"/>
    </xf>
    <xf numFmtId="189" fontId="47" fillId="6" borderId="8" xfId="60" applyNumberFormat="1" applyFont="1" applyFill="1" applyBorder="1" applyAlignment="1">
      <alignment horizontal="left"/>
    </xf>
    <xf numFmtId="189" fontId="47" fillId="6" borderId="11" xfId="60" applyNumberFormat="1" applyFont="1" applyFill="1" applyBorder="1" applyAlignment="1">
      <alignment horizontal="left"/>
    </xf>
    <xf numFmtId="189" fontId="57" fillId="6" borderId="11" xfId="60" applyNumberFormat="1" applyFont="1" applyFill="1" applyBorder="1" applyAlignment="1">
      <alignment horizontal="left"/>
    </xf>
    <xf numFmtId="189" fontId="46" fillId="9" borderId="10" xfId="60" applyNumberFormat="1" applyFont="1" applyFill="1" applyBorder="1" applyAlignment="1">
      <alignment horizontal="center" vertical="center"/>
    </xf>
    <xf numFmtId="189" fontId="46" fillId="6" borderId="24" xfId="60" quotePrefix="1" applyNumberFormat="1" applyFont="1" applyFill="1" applyBorder="1" applyAlignment="1">
      <alignment horizontal="left" vertical="center"/>
    </xf>
    <xf numFmtId="189" fontId="46" fillId="6" borderId="45" xfId="60" quotePrefix="1" applyNumberFormat="1" applyFont="1" applyFill="1" applyBorder="1" applyAlignment="1">
      <alignment horizontal="left" vertical="center"/>
    </xf>
    <xf numFmtId="189" fontId="55" fillId="0" borderId="0" xfId="60" applyNumberFormat="1" applyFont="1" applyAlignment="1">
      <alignment horizontal="center" vertical="center"/>
    </xf>
    <xf numFmtId="189" fontId="56" fillId="0" borderId="0" xfId="60" applyNumberFormat="1" applyFont="1" applyAlignment="1">
      <alignment horizontal="center" vertical="center"/>
    </xf>
    <xf numFmtId="189" fontId="46" fillId="19" borderId="9" xfId="60" applyNumberFormat="1" applyFont="1" applyFill="1" applyBorder="1" applyAlignment="1">
      <alignment horizontal="center" vertical="center"/>
    </xf>
    <xf numFmtId="0" fontId="46" fillId="19" borderId="10" xfId="0" applyFont="1" applyFill="1" applyBorder="1" applyAlignment="1">
      <alignment horizontal="center" vertical="center"/>
    </xf>
    <xf numFmtId="189" fontId="46" fillId="19" borderId="10" xfId="60" applyNumberFormat="1" applyFont="1" applyFill="1" applyBorder="1" applyAlignment="1">
      <alignment horizontal="center" vertical="center"/>
    </xf>
    <xf numFmtId="189" fontId="46" fillId="6" borderId="9" xfId="60" applyNumberFormat="1" applyFont="1" applyFill="1" applyBorder="1" applyAlignment="1">
      <alignment horizontal="center" vertical="center"/>
    </xf>
    <xf numFmtId="189" fontId="46" fillId="6" borderId="30" xfId="60" applyNumberFormat="1" applyFont="1" applyFill="1" applyBorder="1" applyAlignment="1">
      <alignment horizontal="center" vertical="center"/>
    </xf>
    <xf numFmtId="189" fontId="46" fillId="6" borderId="10" xfId="60" applyNumberFormat="1" applyFont="1" applyFill="1" applyBorder="1" applyAlignment="1">
      <alignment horizontal="center" vertical="center"/>
    </xf>
  </cellXfs>
  <cellStyles count="102">
    <cellStyle name=",;F'KOIT[[WAAHK" xfId="1"/>
    <cellStyle name="?? [0.00]_????" xfId="2"/>
    <cellStyle name="?? [0]_PERSONAL" xfId="3"/>
    <cellStyle name="???? [0.00]_????" xfId="4"/>
    <cellStyle name="??????[0]_PERSONAL" xfId="5"/>
    <cellStyle name="??????PERSONAL" xfId="6"/>
    <cellStyle name="?????[0]_PERSONAL" xfId="7"/>
    <cellStyle name="?????PERSONAL" xfId="8"/>
    <cellStyle name="????_????" xfId="9"/>
    <cellStyle name="???[0]_PERSONAL" xfId="10"/>
    <cellStyle name="???_PERSONAL" xfId="11"/>
    <cellStyle name="??_??" xfId="12"/>
    <cellStyle name="?@??laroux" xfId="13"/>
    <cellStyle name="=C:\WINDOWS\SYSTEM32\COMMAND.COM" xfId="14"/>
    <cellStyle name="a" xfId="64"/>
    <cellStyle name="abc" xfId="15"/>
    <cellStyle name="Calc Currency (0)" xfId="16"/>
    <cellStyle name="Calc Currency (2)" xfId="17"/>
    <cellStyle name="Calc Percent (0)" xfId="18"/>
    <cellStyle name="Calc Percent (1)" xfId="19"/>
    <cellStyle name="Calc Percent (2)" xfId="20"/>
    <cellStyle name="Calc Units (0)" xfId="21"/>
    <cellStyle name="Calc Units (1)" xfId="22"/>
    <cellStyle name="Calc Units (2)" xfId="23"/>
    <cellStyle name="Comma" xfId="70" builtinId="3"/>
    <cellStyle name="Comma [00]" xfId="24"/>
    <cellStyle name="Comma 10" xfId="84"/>
    <cellStyle name="Comma 10 2 2" xfId="86"/>
    <cellStyle name="Comma 2" xfId="65"/>
    <cellStyle name="Comma 2 2" xfId="76"/>
    <cellStyle name="Comma 2 2 3" xfId="93"/>
    <cellStyle name="Comma 2 4" xfId="91"/>
    <cellStyle name="Comma 21" xfId="96"/>
    <cellStyle name="Comma 3 5" xfId="97"/>
    <cellStyle name="Comma 4" xfId="99"/>
    <cellStyle name="Comma 5 2" xfId="83"/>
    <cellStyle name="company_title" xfId="25"/>
    <cellStyle name="Currency [00]" xfId="26"/>
    <cellStyle name="Date Short" xfId="27"/>
    <cellStyle name="date_format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Grey" xfId="34"/>
    <cellStyle name="Header1" xfId="35"/>
    <cellStyle name="Header2" xfId="36"/>
    <cellStyle name="Input [yellow]" xfId="37"/>
    <cellStyle name="Link Currency (0)" xfId="38"/>
    <cellStyle name="Link Currency (2)" xfId="39"/>
    <cellStyle name="Link Units (0)" xfId="40"/>
    <cellStyle name="Link Units (1)" xfId="41"/>
    <cellStyle name="Link Units (2)" xfId="42"/>
    <cellStyle name="no dec" xfId="66"/>
    <cellStyle name="Normal" xfId="0" builtinId="0"/>
    <cellStyle name="Normal - Style1" xfId="43"/>
    <cellStyle name="Normal 2" xfId="75"/>
    <cellStyle name="Normal 2 3" xfId="90"/>
    <cellStyle name="Normal 2 4" xfId="77"/>
    <cellStyle name="Normal 3" xfId="79"/>
    <cellStyle name="Normal 4" xfId="87"/>
    <cellStyle name="Normal 5 2" xfId="85"/>
    <cellStyle name="Normal 5 2 2" xfId="101"/>
    <cellStyle name="Normal 8" xfId="88"/>
    <cellStyle name="Normal_BOQ แยกชั้น" xfId="92"/>
    <cellStyle name="Normal_Donjedi-Data" xfId="95"/>
    <cellStyle name="Normal_KS_01_BOQ" xfId="98"/>
    <cellStyle name="ParaBirimi [0]_RESULTS" xfId="44"/>
    <cellStyle name="ParaBirimi_RESULTS" xfId="45"/>
    <cellStyle name="Percent [0]" xfId="46"/>
    <cellStyle name="Percent [00]" xfId="47"/>
    <cellStyle name="Percent [2]" xfId="48"/>
    <cellStyle name="PrePop Currency (0)" xfId="49"/>
    <cellStyle name="PrePop Currency (2)" xfId="50"/>
    <cellStyle name="PrePop Units (0)" xfId="51"/>
    <cellStyle name="PrePop Units (1)" xfId="52"/>
    <cellStyle name="PrePop Units (2)" xfId="53"/>
    <cellStyle name="report_title" xfId="54"/>
    <cellStyle name="Text Indent A" xfId="55"/>
    <cellStyle name="Text Indent B" xfId="56"/>
    <cellStyle name="Text Indent C" xfId="57"/>
    <cellStyle name="Virg? [0]_RESULTS" xfId="58"/>
    <cellStyle name="Virg?_RESULTS" xfId="59"/>
    <cellStyle name="เครื่องหมายจุลภาค 10" xfId="78"/>
    <cellStyle name="เครื่องหมายจุลภาค 2" xfId="67"/>
    <cellStyle name="เครื่องหมายจุลภาค 2 2" xfId="62"/>
    <cellStyle name="เครื่องหมายจุลภาค 3" xfId="63"/>
    <cellStyle name="เครื่องหมายจุลภาค 4" xfId="72"/>
    <cellStyle name="เครื่องหมายจุลภาค 9" xfId="82"/>
    <cellStyle name="เครื่องหมายจุลภาค_5008 อาคารสำนักงานคณะกรรมการเลือกตั้งจ.ภูเก็ต" xfId="68"/>
    <cellStyle name="เครื่องหมายจุลภาค_BOQ_Blankform_S_A_REV(1)._1_M" xfId="94"/>
    <cellStyle name="เครื่องหมายสกุลเงิน [0]_PERSONAL" xfId="60"/>
    <cellStyle name="ปกติ 2" xfId="69"/>
    <cellStyle name="ปกติ 2 2" xfId="61"/>
    <cellStyle name="ปกติ 2 3" xfId="73"/>
    <cellStyle name="ปกติ 3" xfId="74"/>
    <cellStyle name="ปกติ 4" xfId="81"/>
    <cellStyle name="ปกติ 5" xfId="71"/>
    <cellStyle name="ปกติ 7" xfId="80"/>
    <cellStyle name="ปกติ_BOQ_Blankform S&amp;A" xfId="100"/>
    <cellStyle name="ปกติ_BOQ_Blankform_S_A_REV(1)._1_M" xfId="8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  <color rgb="FF333399"/>
      <color rgb="FF0000CC"/>
      <color rgb="FFFFCC00"/>
      <color rgb="FFFFEEA7"/>
      <color rgb="FFFFEBFF"/>
      <color rgb="FFEAF0F6"/>
      <color rgb="FFCCFFCC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muti365-my.sharepoint.com/personal/sayun_kh_rmuti_ac_th/Documents/&#3648;&#3629;&#3585;&#3626;&#3634;&#3619;%20&#3617;&#3607;&#3619;%20(&#3607;&#3635;&#3649;&#3610;&#3610;)/&#3591;&#3634;&#3609;%20(RMUTI)/&#3624;&#3641;&#3609;&#3618;&#3660;%20&#3627;&#3609;&#3629;&#3591;&#3619;&#3632;&#3648;&#3623;&#3637;&#3618;&#3591;/&#3627;&#3621;&#3633;&#3591;&#3588;&#3634;&#3588;&#3621;&#3640;&#3617;&#3627;&#3617;&#3657;&#3629;&#3649;&#3611;&#3621;&#3591;%20&#3609;&#3623;&#3633;&#3605;&#3585;&#3619;&#3619;&#3617;&#3585;&#3634;&#3619;&#3648;&#3585;&#3625;&#3605;&#3619;/3%20&#3611;&#3619;&#3636;&#3617;&#3634;&#3603;&#3649;&#3621;&#3632;&#3619;&#3634;&#3588;&#3634;0/BOQ_&#3627;&#3621;&#3633;&#3591;&#3588;&#3634;&#3627;&#3617;&#3657;&#3629;&#3649;&#3611;&#3621;&#3591;&#3609;&#3623;&#3633;&#3605;&#3585;&#3619;&#3619;&#3617;%20&#3649;&#3585;&#3657;&#3652;&#3586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ผ่อง"/>
      <sheetName val="รายละเอียดค่าใช้จ่ายพิเศษ"/>
      <sheetName val="ปร.4"/>
      <sheetName val="ปร.5(ก)"/>
      <sheetName val="ปร.6"/>
      <sheetName val="ชื่อโครงการ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แบบเลขที่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4" workbookViewId="0"/>
  </sheetViews>
  <sheetFormatPr defaultRowHeight="21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0"/>
  <sheetViews>
    <sheetView showGridLines="0" view="pageBreakPreview" topLeftCell="A18" zoomScaleNormal="100" workbookViewId="0">
      <selection activeCell="A23" sqref="A23:XFD32"/>
    </sheetView>
  </sheetViews>
  <sheetFormatPr defaultColWidth="0" defaultRowHeight="24" zeroHeight="1"/>
  <cols>
    <col min="1" max="1" width="9.33203125" style="123" customWidth="1"/>
    <col min="2" max="2" width="40.83203125" style="123" customWidth="1"/>
    <col min="3" max="3" width="15.6640625" style="123" customWidth="1"/>
    <col min="4" max="4" width="12.6640625" style="123" customWidth="1"/>
    <col min="5" max="5" width="29" style="123" customWidth="1"/>
    <col min="6" max="6" width="28.1640625" style="123" hidden="1" customWidth="1"/>
    <col min="7" max="16357" width="0" style="123" hidden="1"/>
    <col min="16358" max="16358" width="18.33203125" style="123" customWidth="1"/>
    <col min="16359" max="16359" width="20.83203125" style="123" customWidth="1"/>
    <col min="16360" max="16360" width="18.5" style="123" customWidth="1"/>
    <col min="16361" max="16361" width="13.33203125" style="123" customWidth="1"/>
    <col min="16362" max="16362" width="17.1640625" style="123" customWidth="1"/>
    <col min="16363" max="16363" width="18.6640625" style="123" customWidth="1"/>
    <col min="16364" max="16364" width="17" style="123" customWidth="1"/>
    <col min="16365" max="16365" width="10.5" style="123" customWidth="1"/>
    <col min="16366" max="16366" width="16.6640625" style="123" customWidth="1"/>
    <col min="16367" max="16367" width="7.33203125" style="123" customWidth="1"/>
    <col min="16368" max="16368" width="6.6640625" style="123" customWidth="1"/>
    <col min="16369" max="16369" width="10.5" style="123" customWidth="1"/>
    <col min="16370" max="16370" width="7.5" style="123" customWidth="1"/>
    <col min="16371" max="16371" width="9.1640625" style="123" customWidth="1"/>
    <col min="16372" max="16372" width="15.83203125" style="123" customWidth="1"/>
    <col min="16373" max="16373" width="8.83203125" style="123" customWidth="1"/>
    <col min="16374" max="16374" width="8" style="123" customWidth="1"/>
    <col min="16375" max="16375" width="7" style="123" customWidth="1"/>
    <col min="16376" max="16376" width="7.33203125" style="123" customWidth="1"/>
    <col min="16377" max="16377" width="7.6640625" style="123" customWidth="1"/>
    <col min="16378" max="16378" width="5.83203125" style="123" customWidth="1"/>
    <col min="16379" max="16384" width="4" style="123" customWidth="1"/>
  </cols>
  <sheetData>
    <row r="1" spans="1:6" s="121" customFormat="1" ht="25.5" customHeight="1">
      <c r="E1" s="122" t="s">
        <v>49</v>
      </c>
      <c r="F1" s="122"/>
    </row>
    <row r="2" spans="1:6">
      <c r="A2" s="521" t="s">
        <v>85</v>
      </c>
      <c r="B2" s="521"/>
      <c r="C2" s="521"/>
      <c r="D2" s="521"/>
      <c r="E2" s="521"/>
      <c r="F2" s="521"/>
    </row>
    <row r="3" spans="1:6" ht="23.25" customHeight="1">
      <c r="A3" s="533" t="str">
        <f>ชื่อโครงการ!A4</f>
        <v>กลุ่มงาน : งานก่อสร้าง</v>
      </c>
      <c r="B3" s="533"/>
      <c r="C3" s="533"/>
      <c r="D3" s="533"/>
      <c r="E3" s="533"/>
      <c r="F3" s="124"/>
    </row>
    <row r="4" spans="1:6">
      <c r="A4" s="534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4" s="534"/>
      <c r="C4" s="534"/>
      <c r="D4" s="534"/>
      <c r="E4" s="534"/>
      <c r="F4" s="126"/>
    </row>
    <row r="5" spans="1:6">
      <c r="A5" s="535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5" s="535"/>
      <c r="C5" s="535"/>
      <c r="D5" s="535"/>
      <c r="E5" s="535"/>
      <c r="F5" s="126"/>
    </row>
    <row r="6" spans="1:6">
      <c r="A6" s="534" t="s">
        <v>5</v>
      </c>
      <c r="B6" s="534"/>
      <c r="C6" s="534"/>
      <c r="D6" s="534"/>
      <c r="E6" s="534"/>
      <c r="F6" s="126"/>
    </row>
    <row r="7" spans="1:6">
      <c r="A7" s="534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7" s="534"/>
      <c r="C7" s="534"/>
      <c r="D7" s="534"/>
      <c r="E7" s="534"/>
      <c r="F7" s="126"/>
    </row>
    <row r="8" spans="1:6">
      <c r="A8" s="125" t="str">
        <f>'ปร.5(ก)'!A8</f>
        <v>แบบ  ปร. 4     ที่แนบ      มีจำนวน  17  หน้า</v>
      </c>
      <c r="B8" s="125"/>
      <c r="C8" s="125"/>
      <c r="D8" s="125"/>
      <c r="E8" s="125"/>
      <c r="F8" s="126"/>
    </row>
    <row r="9" spans="1:6">
      <c r="A9" s="534" t="str">
        <f>ชื่อโครงการ!A9</f>
        <v xml:space="preserve">คำนวณราคากลาง : </v>
      </c>
      <c r="B9" s="534"/>
      <c r="C9" s="534"/>
      <c r="D9" s="534"/>
      <c r="E9" s="534"/>
      <c r="F9" s="126"/>
    </row>
    <row r="10" spans="1:6" ht="33.75" customHeight="1" thickBot="1">
      <c r="A10" s="127" t="s">
        <v>40</v>
      </c>
      <c r="B10" s="127" t="s">
        <v>40</v>
      </c>
      <c r="C10" s="128" t="s">
        <v>40</v>
      </c>
      <c r="D10" s="127" t="s">
        <v>40</v>
      </c>
      <c r="E10" s="128" t="s">
        <v>40</v>
      </c>
      <c r="F10" s="127" t="s">
        <v>45</v>
      </c>
    </row>
    <row r="11" spans="1:6" ht="24.75" thickTop="1">
      <c r="A11" s="529" t="s">
        <v>33</v>
      </c>
      <c r="B11" s="529" t="s">
        <v>34</v>
      </c>
      <c r="C11" s="529" t="s">
        <v>52</v>
      </c>
      <c r="D11" s="129" t="s">
        <v>50</v>
      </c>
      <c r="E11" s="529" t="s">
        <v>8</v>
      </c>
      <c r="F11" s="529" t="s">
        <v>13</v>
      </c>
    </row>
    <row r="12" spans="1:6" ht="24.75" thickBot="1">
      <c r="A12" s="530"/>
      <c r="B12" s="530"/>
      <c r="C12" s="536"/>
      <c r="D12" s="130" t="s">
        <v>51</v>
      </c>
      <c r="E12" s="536"/>
      <c r="F12" s="530"/>
    </row>
    <row r="13" spans="1:6" ht="24.75" thickTop="1">
      <c r="A13" s="131">
        <v>1</v>
      </c>
      <c r="B13" s="98" t="s">
        <v>311</v>
      </c>
      <c r="C13" s="132">
        <f>ปร.4!I407</f>
        <v>0</v>
      </c>
      <c r="D13" s="133">
        <v>1.07</v>
      </c>
      <c r="E13" s="132">
        <f>C13*D13</f>
        <v>0</v>
      </c>
      <c r="F13" s="134" t="s">
        <v>40</v>
      </c>
    </row>
    <row r="14" spans="1:6">
      <c r="A14" s="131"/>
      <c r="B14" s="98"/>
      <c r="C14" s="134"/>
      <c r="D14" s="134"/>
      <c r="E14" s="132"/>
      <c r="F14" s="134"/>
    </row>
    <row r="15" spans="1:6">
      <c r="A15" s="135"/>
      <c r="B15" s="98"/>
      <c r="C15" s="134"/>
      <c r="D15" s="134"/>
      <c r="E15" s="132"/>
      <c r="F15" s="134"/>
    </row>
    <row r="16" spans="1:6">
      <c r="A16" s="135"/>
      <c r="B16" s="98"/>
      <c r="C16" s="134"/>
      <c r="D16" s="134"/>
      <c r="E16" s="132"/>
      <c r="F16" s="134"/>
    </row>
    <row r="17" spans="1:6">
      <c r="A17" s="134"/>
      <c r="B17" s="136"/>
      <c r="C17" s="134"/>
      <c r="D17" s="134"/>
      <c r="E17" s="132"/>
      <c r="F17" s="134"/>
    </row>
    <row r="18" spans="1:6">
      <c r="A18" s="134"/>
      <c r="B18" s="137"/>
      <c r="C18" s="124"/>
      <c r="D18" s="134"/>
      <c r="E18" s="132"/>
      <c r="F18" s="134"/>
    </row>
    <row r="19" spans="1:6">
      <c r="A19" s="138"/>
      <c r="B19" s="139"/>
      <c r="C19" s="140"/>
      <c r="D19" s="133"/>
      <c r="E19" s="132"/>
      <c r="F19" s="138"/>
    </row>
    <row r="20" spans="1:6" ht="21.75" customHeight="1" thickBot="1">
      <c r="A20" s="141"/>
      <c r="B20" s="142"/>
      <c r="C20" s="141"/>
      <c r="D20" s="141"/>
      <c r="E20" s="143" t="s">
        <v>40</v>
      </c>
      <c r="F20" s="141"/>
    </row>
    <row r="21" spans="1:6" ht="24.75" customHeight="1" thickTop="1" thickBot="1">
      <c r="A21" s="144"/>
      <c r="B21" s="144"/>
      <c r="C21" s="531" t="s">
        <v>48</v>
      </c>
      <c r="D21" s="532"/>
      <c r="E21" s="145">
        <f>SUM(E13:E19)</f>
        <v>0</v>
      </c>
      <c r="F21" s="144"/>
    </row>
    <row r="22" spans="1:6" ht="18.75" customHeight="1" thickTop="1">
      <c r="A22" s="144"/>
      <c r="B22" s="144"/>
      <c r="C22" s="144"/>
      <c r="D22" s="144"/>
      <c r="E22" s="144"/>
      <c r="F22" s="144"/>
    </row>
    <row r="23" spans="1:6" s="85" customFormat="1" ht="21" customHeight="1">
      <c r="A23" s="526"/>
      <c r="B23" s="526"/>
      <c r="C23" s="83"/>
      <c r="D23" s="83"/>
      <c r="E23" s="114"/>
    </row>
    <row r="24" spans="1:6" s="85" customFormat="1" ht="21" customHeight="1">
      <c r="A24" s="115"/>
      <c r="B24" s="116"/>
      <c r="D24" s="117"/>
      <c r="E24" s="114"/>
    </row>
    <row r="25" spans="1:6" s="85" customFormat="1" ht="21" customHeight="1">
      <c r="A25" s="117"/>
      <c r="B25" s="117"/>
      <c r="C25" s="117"/>
      <c r="D25" s="117"/>
      <c r="E25" s="117"/>
      <c r="F25" s="117"/>
    </row>
    <row r="26" spans="1:6" s="85" customFormat="1" ht="21" customHeight="1">
      <c r="A26" s="117"/>
      <c r="B26" s="117"/>
      <c r="C26" s="117"/>
      <c r="D26" s="117"/>
      <c r="E26" s="117"/>
      <c r="F26" s="117"/>
    </row>
    <row r="27" spans="1:6" s="85" customFormat="1" ht="21" customHeight="1">
      <c r="A27" s="117"/>
      <c r="B27" s="117"/>
      <c r="D27" s="117"/>
      <c r="E27" s="117"/>
      <c r="F27" s="117"/>
    </row>
    <row r="28" spans="1:6" s="85" customFormat="1" ht="21" customHeight="1">
      <c r="A28" s="118"/>
      <c r="B28" s="118"/>
      <c r="D28" s="118"/>
      <c r="E28" s="119"/>
    </row>
    <row r="29" spans="1:6" s="85" customFormat="1" ht="21" customHeight="1">
      <c r="A29" s="120"/>
      <c r="B29" s="120"/>
      <c r="D29" s="120"/>
      <c r="E29" s="114"/>
    </row>
    <row r="30" spans="1:6" s="85" customFormat="1" ht="21" customHeight="1">
      <c r="A30" s="117"/>
      <c r="B30" s="117"/>
      <c r="C30" s="117"/>
      <c r="D30" s="117"/>
      <c r="E30" s="117"/>
      <c r="F30" s="117"/>
    </row>
    <row r="31" spans="1:6" s="85" customFormat="1" ht="21" customHeight="1">
      <c r="A31" s="117"/>
      <c r="B31" s="117"/>
      <c r="C31" s="117"/>
      <c r="D31" s="117"/>
      <c r="E31" s="117"/>
      <c r="F31" s="117"/>
    </row>
    <row r="32" spans="1:6" s="85" customFormat="1" ht="21" customHeight="1">
      <c r="A32" s="117"/>
      <c r="B32" s="117"/>
      <c r="D32" s="117"/>
      <c r="E32" s="117"/>
      <c r="F32" s="117"/>
    </row>
    <row r="33" ht="18.75" customHeight="1"/>
    <row r="34" ht="18.75" customHeight="1"/>
    <row r="35"/>
    <row r="36"/>
    <row r="37"/>
    <row r="38"/>
    <row r="39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</sheetData>
  <mergeCells count="14">
    <mergeCell ref="A23:B23"/>
    <mergeCell ref="A2:F2"/>
    <mergeCell ref="A11:A12"/>
    <mergeCell ref="B11:B12"/>
    <mergeCell ref="F11:F12"/>
    <mergeCell ref="C21:D21"/>
    <mergeCell ref="A3:E3"/>
    <mergeCell ref="A4:E4"/>
    <mergeCell ref="A5:E5"/>
    <mergeCell ref="A6:E6"/>
    <mergeCell ref="A7:E7"/>
    <mergeCell ref="A9:E9"/>
    <mergeCell ref="C11:C12"/>
    <mergeCell ref="E11:E12"/>
  </mergeCells>
  <printOptions horizontalCentered="1"/>
  <pageMargins left="0.51181102362204722" right="0.47244094488188981" top="0.31496062992125984" bottom="0.27559055118110237" header="0.19685039370078741" footer="0.1574803149606299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9"/>
  <sheetViews>
    <sheetView showGridLines="0" view="pageBreakPreview" topLeftCell="A22" zoomScaleNormal="100" zoomScaleSheetLayoutView="100" workbookViewId="0">
      <selection activeCell="C40" sqref="C40:C41"/>
    </sheetView>
  </sheetViews>
  <sheetFormatPr defaultColWidth="7.5" defaultRowHeight="24" zeroHeight="1"/>
  <cols>
    <col min="1" max="1" width="9.1640625" style="85" customWidth="1"/>
    <col min="2" max="2" width="59" style="85" customWidth="1"/>
    <col min="3" max="3" width="24" style="85" customWidth="1"/>
    <col min="4" max="4" width="17.5" style="85" customWidth="1"/>
    <col min="5" max="8" width="7.5" style="85"/>
    <col min="9" max="9" width="19.6640625" style="85" customWidth="1"/>
    <col min="10" max="16384" width="7.5" style="85"/>
  </cols>
  <sheetData>
    <row r="1" spans="1:4" ht="21" customHeight="1">
      <c r="A1" s="83"/>
      <c r="B1" s="84" t="s">
        <v>31</v>
      </c>
      <c r="C1" s="539" t="s">
        <v>100</v>
      </c>
      <c r="D1" s="539"/>
    </row>
    <row r="2" spans="1:4" ht="21" customHeight="1">
      <c r="A2" s="540" t="s">
        <v>54</v>
      </c>
      <c r="B2" s="540"/>
      <c r="C2" s="540"/>
      <c r="D2" s="540"/>
    </row>
    <row r="3" spans="1:4" ht="21" customHeight="1">
      <c r="A3" s="86"/>
      <c r="B3" s="86"/>
      <c r="C3" s="86"/>
      <c r="D3" s="86"/>
    </row>
    <row r="4" spans="1:4" ht="21" customHeight="1">
      <c r="A4" s="87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4" s="88"/>
      <c r="C4" s="88"/>
      <c r="D4" s="88"/>
    </row>
    <row r="5" spans="1:4" ht="21" customHeight="1">
      <c r="A5" s="89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5" s="90"/>
      <c r="C5" s="90"/>
      <c r="D5" s="90"/>
    </row>
    <row r="6" spans="1:4" ht="21" customHeight="1">
      <c r="A6" s="90" t="s">
        <v>46</v>
      </c>
      <c r="B6" s="90"/>
      <c r="C6" s="90"/>
      <c r="D6" s="90"/>
    </row>
    <row r="7" spans="1:4" ht="21" customHeight="1">
      <c r="A7" s="90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7" s="90"/>
      <c r="C7" s="90"/>
      <c r="D7" s="90"/>
    </row>
    <row r="8" spans="1:4" ht="21" customHeight="1">
      <c r="A8" s="90" t="s">
        <v>99</v>
      </c>
      <c r="B8" s="90"/>
      <c r="C8" s="90"/>
      <c r="D8" s="90"/>
    </row>
    <row r="9" spans="1:4" ht="21" customHeight="1">
      <c r="A9" s="91" t="str">
        <f>ชื่อโครงการ!A9</f>
        <v xml:space="preserve">คำนวณราคากลาง : </v>
      </c>
      <c r="B9" s="92"/>
      <c r="C9" s="92"/>
      <c r="D9" s="92"/>
    </row>
    <row r="10" spans="1:4" ht="21" customHeight="1" thickBot="1">
      <c r="A10" s="93"/>
      <c r="B10" s="93"/>
      <c r="C10" s="93"/>
      <c r="D10" s="94" t="s">
        <v>45</v>
      </c>
    </row>
    <row r="11" spans="1:4" ht="21" customHeight="1" thickTop="1">
      <c r="A11" s="541" t="s">
        <v>33</v>
      </c>
      <c r="B11" s="541" t="s">
        <v>34</v>
      </c>
      <c r="C11" s="541" t="s">
        <v>8</v>
      </c>
      <c r="D11" s="541" t="s">
        <v>13</v>
      </c>
    </row>
    <row r="12" spans="1:4" ht="21" customHeight="1" thickBot="1">
      <c r="A12" s="542"/>
      <c r="B12" s="542"/>
      <c r="C12" s="543"/>
      <c r="D12" s="542"/>
    </row>
    <row r="13" spans="1:4" ht="21" customHeight="1" thickTop="1">
      <c r="A13" s="95">
        <v>1</v>
      </c>
      <c r="B13" s="96" t="s">
        <v>310</v>
      </c>
      <c r="C13" s="97">
        <f>'ปร.5(ก)'!E27</f>
        <v>0</v>
      </c>
      <c r="D13" s="95"/>
    </row>
    <row r="14" spans="1:4" ht="21" customHeight="1">
      <c r="A14" s="95">
        <v>2</v>
      </c>
      <c r="B14" s="98" t="s">
        <v>311</v>
      </c>
      <c r="C14" s="97">
        <f>'ปร.5(ข)'!E21</f>
        <v>0</v>
      </c>
      <c r="D14" s="95"/>
    </row>
    <row r="15" spans="1:4" ht="21" customHeight="1">
      <c r="A15" s="95"/>
      <c r="B15" s="96"/>
      <c r="C15" s="97"/>
      <c r="D15" s="95"/>
    </row>
    <row r="16" spans="1:4" ht="21" customHeight="1">
      <c r="A16" s="95"/>
      <c r="B16" s="96"/>
      <c r="C16" s="97"/>
      <c r="D16" s="95"/>
    </row>
    <row r="17" spans="1:9" ht="21" customHeight="1">
      <c r="A17" s="95"/>
      <c r="B17" s="96"/>
      <c r="C17" s="97"/>
      <c r="D17" s="95"/>
    </row>
    <row r="18" spans="1:9" ht="21" customHeight="1">
      <c r="A18" s="95"/>
      <c r="B18" s="96"/>
      <c r="C18" s="97"/>
      <c r="D18" s="95"/>
    </row>
    <row r="19" spans="1:9" ht="21" customHeight="1">
      <c r="A19" s="99"/>
      <c r="B19" s="100"/>
      <c r="C19" s="101"/>
      <c r="D19" s="99"/>
    </row>
    <row r="20" spans="1:9" ht="21" customHeight="1" thickBot="1">
      <c r="A20" s="102"/>
      <c r="B20" s="103"/>
      <c r="C20" s="104"/>
      <c r="D20" s="102"/>
    </row>
    <row r="21" spans="1:9" ht="21" customHeight="1" thickTop="1">
      <c r="A21" s="544" t="s">
        <v>0</v>
      </c>
      <c r="B21" s="105" t="s">
        <v>90</v>
      </c>
      <c r="C21" s="106">
        <f>SUM(C13:C20)</f>
        <v>0</v>
      </c>
      <c r="D21" s="107"/>
    </row>
    <row r="22" spans="1:9" ht="21" customHeight="1" thickBot="1">
      <c r="A22" s="545"/>
      <c r="B22" s="108" t="s">
        <v>89</v>
      </c>
      <c r="C22" s="109">
        <f>C21</f>
        <v>0</v>
      </c>
      <c r="D22" s="169"/>
    </row>
    <row r="23" spans="1:9" ht="21" customHeight="1" thickTop="1">
      <c r="A23" s="545"/>
      <c r="D23" s="110"/>
    </row>
    <row r="24" spans="1:9" ht="21" customHeight="1" thickBot="1">
      <c r="A24" s="546"/>
      <c r="B24" s="537" t="str">
        <f>BAHTTEXT(C22)</f>
        <v>ศูนย์บาทถ้วน</v>
      </c>
      <c r="C24" s="538"/>
      <c r="D24" s="111"/>
      <c r="I24" s="170"/>
    </row>
    <row r="25" spans="1:9" ht="21" customHeight="1" thickTop="1">
      <c r="A25" s="112"/>
      <c r="B25" s="113"/>
      <c r="C25" s="114"/>
      <c r="D25" s="114"/>
      <c r="E25" s="114"/>
    </row>
    <row r="26" spans="1:9" ht="21" customHeight="1">
      <c r="A26" s="526"/>
      <c r="B26" s="526"/>
      <c r="C26" s="83"/>
      <c r="D26" s="83"/>
      <c r="E26" s="114"/>
    </row>
    <row r="27" spans="1:9" ht="21" customHeight="1">
      <c r="A27" s="115"/>
      <c r="B27" s="116"/>
      <c r="D27" s="117"/>
      <c r="E27" s="114"/>
    </row>
    <row r="28" spans="1:9" ht="21" customHeight="1">
      <c r="A28" s="117"/>
      <c r="B28" s="117"/>
      <c r="C28" s="117"/>
      <c r="D28" s="117"/>
      <c r="E28" s="117"/>
      <c r="F28" s="117"/>
    </row>
    <row r="29" spans="1:9" ht="21" customHeight="1">
      <c r="A29" s="117"/>
      <c r="B29" s="117"/>
      <c r="C29" s="117"/>
      <c r="D29" s="117"/>
      <c r="E29" s="117"/>
      <c r="F29" s="117"/>
    </row>
    <row r="30" spans="1:9" ht="21" customHeight="1">
      <c r="A30" s="117"/>
      <c r="B30" s="117"/>
      <c r="C30" s="117"/>
      <c r="D30" s="117"/>
      <c r="E30" s="117"/>
      <c r="F30" s="117"/>
    </row>
    <row r="31" spans="1:9" ht="21" customHeight="1">
      <c r="A31" s="118"/>
      <c r="B31" s="118"/>
      <c r="D31" s="118"/>
      <c r="E31" s="119"/>
    </row>
    <row r="32" spans="1:9" ht="21" customHeight="1">
      <c r="A32" s="120"/>
      <c r="B32" s="120"/>
      <c r="D32" s="120"/>
      <c r="E32" s="114"/>
    </row>
    <row r="33" spans="1:6" ht="21" customHeight="1">
      <c r="A33" s="117"/>
      <c r="B33" s="117"/>
      <c r="C33" s="117"/>
      <c r="D33" s="117"/>
      <c r="E33" s="117"/>
      <c r="F33" s="117"/>
    </row>
    <row r="34" spans="1:6" ht="21" customHeight="1">
      <c r="A34" s="117"/>
      <c r="B34" s="117"/>
      <c r="C34" s="117"/>
      <c r="D34" s="117"/>
      <c r="E34" s="117"/>
      <c r="F34" s="117"/>
    </row>
    <row r="35" spans="1:6" ht="21" customHeight="1">
      <c r="A35" s="117"/>
      <c r="B35" s="117"/>
      <c r="C35" s="117"/>
      <c r="D35" s="117"/>
      <c r="E35" s="117"/>
      <c r="F35" s="117"/>
    </row>
    <row r="36" spans="1:6" ht="21" customHeight="1">
      <c r="A36" s="118"/>
      <c r="B36" s="118"/>
      <c r="D36" s="118"/>
    </row>
    <row r="37" spans="1:6" ht="21" customHeight="1"/>
    <row r="38" spans="1:6" ht="21" customHeight="1"/>
    <row r="39" spans="1:6" ht="21" customHeight="1"/>
    <row r="40" spans="1:6" ht="21" customHeight="1"/>
    <row r="41" spans="1:6" ht="21" customHeight="1"/>
    <row r="42" spans="1:6" ht="21" customHeight="1"/>
    <row r="43" spans="1:6" ht="21" customHeight="1"/>
    <row r="44" spans="1:6" ht="21" customHeight="1"/>
    <row r="45" spans="1:6" ht="21" customHeight="1"/>
    <row r="46" spans="1:6" ht="21" customHeight="1"/>
    <row r="47" spans="1:6" ht="21" customHeight="1"/>
    <row r="48" spans="1: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</sheetData>
  <mergeCells count="9">
    <mergeCell ref="A26:B26"/>
    <mergeCell ref="B24:C24"/>
    <mergeCell ref="C1:D1"/>
    <mergeCell ref="A2:D2"/>
    <mergeCell ref="A11:A12"/>
    <mergeCell ref="B11:B12"/>
    <mergeCell ref="D11:D12"/>
    <mergeCell ref="C11:C12"/>
    <mergeCell ref="A21:A24"/>
  </mergeCells>
  <phoneticPr fontId="0" type="noConversion"/>
  <printOptions horizontalCentered="1"/>
  <pageMargins left="0.51181102362204722" right="0.51181102362204722" top="0.47244094488188981" bottom="0.3937007874015748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C13"/>
  <sheetViews>
    <sheetView workbookViewId="0">
      <selection activeCell="C27" sqref="C27"/>
    </sheetView>
  </sheetViews>
  <sheetFormatPr defaultColWidth="8.83203125" defaultRowHeight="21.75"/>
  <cols>
    <col min="1" max="1" width="61" style="76" customWidth="1"/>
    <col min="2" max="2" width="53" style="76" customWidth="1"/>
    <col min="3" max="3" width="57.5" style="76" customWidth="1"/>
    <col min="4" max="16384" width="8.83203125" style="76"/>
  </cols>
  <sheetData>
    <row r="2" spans="1:3">
      <c r="A2" s="75" t="s">
        <v>444</v>
      </c>
    </row>
    <row r="3" spans="1:3" ht="9.9499999999999993" customHeight="1">
      <c r="A3" s="75"/>
    </row>
    <row r="4" spans="1:3">
      <c r="A4" s="75" t="s">
        <v>120</v>
      </c>
    </row>
    <row r="5" spans="1:3">
      <c r="A5" s="75"/>
      <c r="B5" s="75"/>
    </row>
    <row r="6" spans="1:3" ht="9.9499999999999993" customHeight="1">
      <c r="A6" s="75"/>
    </row>
    <row r="7" spans="1:3">
      <c r="A7" s="76" t="s">
        <v>41</v>
      </c>
    </row>
    <row r="8" spans="1:3" ht="9.9499999999999993" customHeight="1">
      <c r="A8" s="75"/>
    </row>
    <row r="9" spans="1:3">
      <c r="A9" s="76" t="s">
        <v>736</v>
      </c>
    </row>
    <row r="10" spans="1:3" ht="9.9499999999999993" customHeight="1">
      <c r="A10" s="75"/>
    </row>
    <row r="11" spans="1:3">
      <c r="A11" s="75" t="s">
        <v>308</v>
      </c>
      <c r="C11" s="75"/>
    </row>
    <row r="12" spans="1:3" ht="9.9499999999999993" customHeight="1">
      <c r="A12" s="75"/>
    </row>
    <row r="13" spans="1:3">
      <c r="A13" s="76" t="s">
        <v>309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view="pageBreakPreview" zoomScaleNormal="100" zoomScaleSheetLayoutView="100" workbookViewId="0">
      <selection activeCell="W13" sqref="W13"/>
    </sheetView>
  </sheetViews>
  <sheetFormatPr defaultColWidth="9.33203125" defaultRowHeight="19.5"/>
  <cols>
    <col min="1" max="7" width="9.33203125" style="34"/>
    <col min="8" max="8" width="19" style="34" customWidth="1"/>
    <col min="9" max="9" width="9.33203125" style="34"/>
    <col min="10" max="10" width="16" style="34" customWidth="1"/>
    <col min="11" max="11" width="6.83203125" style="34" customWidth="1"/>
    <col min="12" max="12" width="21.1640625" style="34" customWidth="1"/>
    <col min="13" max="16384" width="9.33203125" style="34"/>
  </cols>
  <sheetData>
    <row r="1" spans="1:11">
      <c r="A1" s="482" t="s">
        <v>112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4" customHeight="1">
      <c r="J3" s="34" t="s">
        <v>78</v>
      </c>
    </row>
    <row r="4" spans="1:11">
      <c r="A4" s="484" t="s">
        <v>86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</row>
    <row r="5" spans="1:11" ht="19.5" customHeight="1">
      <c r="A5" s="484" t="s">
        <v>87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</row>
    <row r="6" spans="1:11" ht="35.25" customHeight="1">
      <c r="A6" s="38" t="s">
        <v>34</v>
      </c>
      <c r="B6" s="39"/>
      <c r="D6" s="39" t="s">
        <v>66</v>
      </c>
      <c r="E6" s="39"/>
      <c r="F6" s="39"/>
      <c r="G6" s="39"/>
      <c r="H6" s="39"/>
      <c r="I6" s="39"/>
      <c r="J6" s="39"/>
      <c r="K6" s="39"/>
    </row>
    <row r="7" spans="1:11" ht="18.95" customHeight="1">
      <c r="A7" s="82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8.95" customHeight="1">
      <c r="A8" s="82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8" s="41"/>
      <c r="C8" s="41"/>
      <c r="D8" s="41"/>
      <c r="E8" s="41"/>
      <c r="F8" s="41"/>
      <c r="G8" s="41"/>
      <c r="H8" s="41"/>
      <c r="I8" s="41" t="s">
        <v>41</v>
      </c>
      <c r="J8" s="41"/>
      <c r="K8" s="41"/>
    </row>
    <row r="9" spans="1:11" ht="18.95" customHeight="1">
      <c r="A9" s="40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20.25" customHeight="1">
      <c r="A10" s="40" t="str">
        <f>ชื่อโครงการ!A9</f>
        <v xml:space="preserve">คำนวณราคากลาง : </v>
      </c>
      <c r="B10" s="41"/>
      <c r="C10" s="41"/>
      <c r="D10" s="41"/>
      <c r="E10" s="41"/>
      <c r="F10" s="41"/>
      <c r="G10" s="41"/>
      <c r="H10" s="40"/>
      <c r="I10" s="41"/>
      <c r="J10" s="41"/>
      <c r="K10" s="41"/>
    </row>
    <row r="11" spans="1:11" ht="40.5" customHeight="1"/>
    <row r="12" spans="1:11">
      <c r="A12" s="34" t="s">
        <v>40</v>
      </c>
      <c r="B12" s="33" t="s">
        <v>106</v>
      </c>
    </row>
    <row r="13" spans="1:11" ht="18.95" customHeight="1"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18.9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ht="18.95" customHeigh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8.9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ht="18.9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26.25" customHeight="1"/>
    <row r="19" spans="1:11" ht="21" customHeight="1">
      <c r="B19" s="42" t="s">
        <v>107</v>
      </c>
    </row>
    <row r="20" spans="1:11" ht="15" customHeight="1">
      <c r="B20" s="35"/>
      <c r="J20" s="43" t="s">
        <v>45</v>
      </c>
    </row>
    <row r="21" spans="1:11">
      <c r="A21" s="44" t="s">
        <v>67</v>
      </c>
      <c r="B21" s="485" t="s">
        <v>68</v>
      </c>
      <c r="C21" s="485"/>
      <c r="D21" s="485"/>
      <c r="E21" s="485"/>
      <c r="F21" s="485"/>
      <c r="G21" s="485"/>
      <c r="H21" s="44" t="s">
        <v>10</v>
      </c>
      <c r="I21" s="486" t="s">
        <v>13</v>
      </c>
      <c r="J21" s="487"/>
      <c r="K21" s="488"/>
    </row>
    <row r="22" spans="1:11">
      <c r="A22" s="45"/>
      <c r="B22" s="46"/>
      <c r="C22" s="46"/>
      <c r="D22" s="46"/>
      <c r="E22" s="46"/>
      <c r="F22" s="46"/>
      <c r="G22" s="46"/>
      <c r="H22" s="45"/>
      <c r="I22" s="47"/>
      <c r="J22" s="46"/>
      <c r="K22" s="48"/>
    </row>
    <row r="23" spans="1:11">
      <c r="A23" s="49"/>
      <c r="B23" s="41"/>
      <c r="C23" s="41"/>
      <c r="D23" s="41"/>
      <c r="E23" s="41"/>
      <c r="F23" s="41"/>
      <c r="G23" s="41"/>
      <c r="H23" s="49"/>
      <c r="I23" s="41"/>
      <c r="J23" s="41"/>
      <c r="K23" s="50"/>
    </row>
    <row r="24" spans="1:11">
      <c r="A24" s="49"/>
      <c r="B24" s="41"/>
      <c r="C24" s="41"/>
      <c r="D24" s="41"/>
      <c r="E24" s="41"/>
      <c r="F24" s="41"/>
      <c r="G24" s="41"/>
      <c r="H24" s="49"/>
      <c r="I24" s="41"/>
      <c r="J24" s="41"/>
      <c r="K24" s="50"/>
    </row>
    <row r="25" spans="1:11">
      <c r="A25" s="49"/>
      <c r="B25" s="41"/>
      <c r="C25" s="41"/>
      <c r="D25" s="41"/>
      <c r="E25" s="41"/>
      <c r="F25" s="41"/>
      <c r="G25" s="41"/>
      <c r="H25" s="49"/>
      <c r="I25" s="41"/>
      <c r="J25" s="41"/>
      <c r="K25" s="50"/>
    </row>
    <row r="26" spans="1:11">
      <c r="A26" s="49"/>
      <c r="B26" s="41"/>
      <c r="C26" s="41"/>
      <c r="D26" s="41"/>
      <c r="E26" s="41"/>
      <c r="F26" s="41"/>
      <c r="G26" s="41"/>
      <c r="H26" s="49"/>
      <c r="I26" s="41"/>
      <c r="J26" s="41"/>
      <c r="K26" s="50"/>
    </row>
    <row r="27" spans="1:11">
      <c r="A27" s="49"/>
      <c r="B27" s="41"/>
      <c r="C27" s="41"/>
      <c r="D27" s="41"/>
      <c r="E27" s="41"/>
      <c r="F27" s="41"/>
      <c r="G27" s="41"/>
      <c r="H27" s="49"/>
      <c r="I27" s="41"/>
      <c r="J27" s="41"/>
      <c r="K27" s="50"/>
    </row>
    <row r="28" spans="1:11">
      <c r="A28" s="49"/>
      <c r="B28" s="41"/>
      <c r="C28" s="41"/>
      <c r="D28" s="41"/>
      <c r="E28" s="41"/>
      <c r="F28" s="41"/>
      <c r="G28" s="41"/>
      <c r="H28" s="49"/>
      <c r="I28" s="41"/>
      <c r="J28" s="41"/>
      <c r="K28" s="50"/>
    </row>
    <row r="29" spans="1:11">
      <c r="A29" s="49"/>
      <c r="B29" s="41"/>
      <c r="C29" s="41"/>
      <c r="D29" s="41"/>
      <c r="E29" s="41"/>
      <c r="F29" s="41"/>
      <c r="G29" s="41"/>
      <c r="H29" s="49"/>
      <c r="I29" s="41"/>
      <c r="J29" s="41"/>
      <c r="K29" s="50"/>
    </row>
    <row r="30" spans="1:11">
      <c r="A30" s="49"/>
      <c r="B30" s="41"/>
      <c r="C30" s="41"/>
      <c r="D30" s="41"/>
      <c r="E30" s="41"/>
      <c r="F30" s="41"/>
      <c r="G30" s="41"/>
      <c r="H30" s="49"/>
      <c r="I30" s="41"/>
      <c r="J30" s="41"/>
      <c r="K30" s="50"/>
    </row>
    <row r="31" spans="1:11" ht="20.25" thickBot="1">
      <c r="A31" s="36"/>
      <c r="B31" s="51"/>
      <c r="C31" s="51"/>
      <c r="D31" s="51"/>
      <c r="E31" s="51"/>
      <c r="F31" s="51"/>
      <c r="G31" s="51"/>
      <c r="H31" s="36"/>
      <c r="I31" s="51"/>
      <c r="J31" s="51"/>
      <c r="K31" s="52"/>
    </row>
    <row r="32" spans="1:11" ht="21" thickTop="1" thickBot="1">
      <c r="B32" s="483" t="s">
        <v>69</v>
      </c>
      <c r="C32" s="483"/>
      <c r="D32" s="483"/>
      <c r="E32" s="483"/>
      <c r="F32" s="483"/>
      <c r="G32" s="33"/>
      <c r="H32" s="53"/>
      <c r="I32" s="54"/>
      <c r="J32" s="54"/>
      <c r="K32" s="55"/>
    </row>
    <row r="33" spans="1:11" ht="21" thickTop="1" thickBot="1">
      <c r="B33" s="483" t="s">
        <v>70</v>
      </c>
      <c r="C33" s="483"/>
      <c r="D33" s="483"/>
      <c r="E33" s="483"/>
      <c r="F33" s="483"/>
      <c r="G33" s="56"/>
      <c r="H33" s="57"/>
      <c r="I33" s="58" t="s">
        <v>72</v>
      </c>
      <c r="J33" s="54"/>
      <c r="K33" s="55"/>
    </row>
    <row r="34" spans="1:11" ht="21" thickTop="1" thickBot="1">
      <c r="B34" s="483" t="s">
        <v>71</v>
      </c>
      <c r="C34" s="483"/>
      <c r="D34" s="483"/>
      <c r="E34" s="483"/>
      <c r="F34" s="483"/>
      <c r="G34" s="56"/>
      <c r="H34" s="59"/>
      <c r="I34" s="58" t="s">
        <v>72</v>
      </c>
      <c r="J34" s="54"/>
      <c r="K34" s="55"/>
    </row>
    <row r="35" spans="1:11" ht="22.5" customHeight="1" thickTop="1"/>
    <row r="36" spans="1:11" ht="18" customHeight="1"/>
    <row r="37" spans="1:11" ht="18.95" customHeight="1">
      <c r="A37" s="33" t="s">
        <v>13</v>
      </c>
      <c r="C37" s="34" t="s">
        <v>73</v>
      </c>
    </row>
    <row r="38" spans="1:11" ht="18.95" customHeight="1">
      <c r="C38" s="34" t="s">
        <v>74</v>
      </c>
    </row>
    <row r="39" spans="1:11" ht="18.95" customHeight="1">
      <c r="C39" s="34" t="s">
        <v>75</v>
      </c>
    </row>
    <row r="40" spans="1:11" ht="18.95" customHeight="1">
      <c r="C40" s="34" t="s">
        <v>76</v>
      </c>
    </row>
  </sheetData>
  <mergeCells count="8">
    <mergeCell ref="A1:K1"/>
    <mergeCell ref="B32:F32"/>
    <mergeCell ref="B33:F33"/>
    <mergeCell ref="B34:F34"/>
    <mergeCell ref="A4:K4"/>
    <mergeCell ref="A5:K5"/>
    <mergeCell ref="B21:G21"/>
    <mergeCell ref="I21:K21"/>
  </mergeCells>
  <printOptions horizontalCentered="1"/>
  <pageMargins left="0.51181102362204722" right="0.51181102362204722" top="0.35433070866141736" bottom="0.35433070866141736" header="0.19685039370078741" footer="0.19685039370078741"/>
  <pageSetup paperSize="9" scale="9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view="pageBreakPreview" zoomScale="120" zoomScaleNormal="100" zoomScaleSheetLayoutView="120" workbookViewId="0">
      <selection activeCell="A10" sqref="A10"/>
    </sheetView>
  </sheetViews>
  <sheetFormatPr defaultColWidth="0" defaultRowHeight="0" customHeight="1" zeroHeight="1"/>
  <cols>
    <col min="1" max="1" width="8.33203125" style="1" customWidth="1"/>
    <col min="2" max="2" width="31.6640625" style="1" customWidth="1"/>
    <col min="3" max="3" width="12.1640625" style="1" customWidth="1"/>
    <col min="4" max="4" width="10.5" style="1" customWidth="1"/>
    <col min="5" max="5" width="12.33203125" style="1" customWidth="1"/>
    <col min="6" max="6" width="19.1640625" style="1" customWidth="1"/>
    <col min="7" max="7" width="22" style="1" customWidth="1"/>
    <col min="8" max="8" width="1" style="1" customWidth="1"/>
    <col min="9" max="16384" width="0" style="1" hidden="1"/>
  </cols>
  <sheetData>
    <row r="1" spans="1:7" ht="23.25">
      <c r="A1" s="489" t="s">
        <v>112</v>
      </c>
      <c r="B1" s="489"/>
      <c r="C1" s="489"/>
      <c r="D1" s="489"/>
      <c r="E1" s="489"/>
      <c r="F1" s="489"/>
      <c r="G1" s="489"/>
    </row>
    <row r="2" spans="1:7" ht="23.25">
      <c r="A2" s="21"/>
      <c r="B2" s="21"/>
      <c r="C2" s="21"/>
      <c r="D2" s="21"/>
      <c r="E2" s="21"/>
      <c r="F2" s="21"/>
      <c r="G2" s="21"/>
    </row>
    <row r="3" spans="1:7" ht="20.25" customHeight="1">
      <c r="A3" s="7"/>
      <c r="B3" s="7"/>
      <c r="C3" s="7"/>
      <c r="D3" s="7"/>
      <c r="E3" s="7"/>
      <c r="F3" s="17" t="s">
        <v>91</v>
      </c>
      <c r="G3" s="7"/>
    </row>
    <row r="4" spans="1:7" ht="27.75" customHeight="1">
      <c r="A4" s="492" t="s">
        <v>81</v>
      </c>
      <c r="B4" s="492"/>
      <c r="C4" s="492"/>
      <c r="D4" s="492"/>
      <c r="E4" s="492"/>
      <c r="F4" s="492"/>
      <c r="G4" s="492"/>
    </row>
    <row r="5" spans="1:7" ht="18" customHeight="1">
      <c r="A5" s="22"/>
      <c r="B5" s="22"/>
      <c r="C5" s="22"/>
      <c r="D5" s="22"/>
      <c r="E5" s="22"/>
      <c r="F5" s="22"/>
      <c r="G5" s="22"/>
    </row>
    <row r="6" spans="1:7" ht="21.75">
      <c r="A6" s="78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6" s="5"/>
      <c r="C6" s="6"/>
      <c r="D6" s="6"/>
      <c r="E6" s="6"/>
      <c r="F6" s="6"/>
      <c r="G6" s="6"/>
    </row>
    <row r="7" spans="1:7" ht="21.75">
      <c r="A7" s="81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7" s="6"/>
      <c r="C7" s="6"/>
      <c r="D7" s="6"/>
      <c r="E7" s="6"/>
      <c r="F7" s="6"/>
      <c r="G7" s="6"/>
    </row>
    <row r="8" spans="1:7" ht="21.75">
      <c r="A8" s="6" t="s">
        <v>41</v>
      </c>
      <c r="B8" s="5"/>
      <c r="C8" s="6"/>
      <c r="D8" s="6"/>
      <c r="E8" s="6"/>
      <c r="F8" s="6"/>
      <c r="G8" s="6"/>
    </row>
    <row r="9" spans="1:7" ht="21.75">
      <c r="A9" s="6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5"/>
      <c r="C9" s="6"/>
      <c r="D9" s="6"/>
      <c r="E9" s="6"/>
      <c r="F9" s="6"/>
      <c r="G9" s="6"/>
    </row>
    <row r="10" spans="1:7" ht="21.75">
      <c r="A10" s="6" t="s">
        <v>57</v>
      </c>
      <c r="B10" s="5"/>
      <c r="C10" s="6"/>
      <c r="D10" s="6" t="s">
        <v>63</v>
      </c>
      <c r="E10" s="6"/>
      <c r="F10" s="6"/>
      <c r="G10" s="6"/>
    </row>
    <row r="11" spans="1:7" ht="12" customHeight="1" thickBot="1">
      <c r="B11" s="18"/>
    </row>
    <row r="12" spans="1:7" ht="22.5" thickTop="1">
      <c r="A12" s="490" t="s">
        <v>33</v>
      </c>
      <c r="B12" s="490" t="s">
        <v>34</v>
      </c>
      <c r="C12" s="490" t="s">
        <v>10</v>
      </c>
      <c r="D12" s="490" t="s">
        <v>11</v>
      </c>
      <c r="E12" s="24" t="s">
        <v>59</v>
      </c>
      <c r="F12" s="25" t="s">
        <v>12</v>
      </c>
      <c r="G12" s="490" t="s">
        <v>13</v>
      </c>
    </row>
    <row r="13" spans="1:7" ht="22.5" thickBot="1">
      <c r="A13" s="491"/>
      <c r="B13" s="491"/>
      <c r="C13" s="491"/>
      <c r="D13" s="491"/>
      <c r="E13" s="26" t="s">
        <v>58</v>
      </c>
      <c r="F13" s="27" t="s">
        <v>82</v>
      </c>
      <c r="G13" s="491"/>
    </row>
    <row r="14" spans="1:7" ht="22.5" thickTop="1">
      <c r="A14" s="2"/>
      <c r="B14" s="2"/>
      <c r="C14" s="2"/>
      <c r="D14" s="2"/>
      <c r="E14" s="2"/>
      <c r="F14" s="2"/>
      <c r="G14" s="2"/>
    </row>
    <row r="15" spans="1:7" ht="21.75">
      <c r="A15" s="2"/>
      <c r="B15" s="2"/>
      <c r="C15" s="2"/>
      <c r="D15" s="2"/>
      <c r="E15" s="2"/>
      <c r="F15" s="2"/>
      <c r="G15" s="2"/>
    </row>
    <row r="16" spans="1:7" ht="21.75">
      <c r="A16" s="2"/>
      <c r="B16" s="2"/>
      <c r="C16" s="2"/>
      <c r="D16" s="2"/>
      <c r="E16" s="2"/>
      <c r="F16" s="2"/>
      <c r="G16" s="2"/>
    </row>
    <row r="17" spans="1:7" ht="21.75">
      <c r="A17" s="2"/>
      <c r="B17" s="2"/>
      <c r="C17" s="2"/>
      <c r="D17" s="2"/>
      <c r="E17" s="2"/>
      <c r="F17" s="2"/>
      <c r="G17" s="2"/>
    </row>
    <row r="18" spans="1:7" ht="21.75">
      <c r="A18" s="2"/>
      <c r="B18" s="2"/>
      <c r="C18" s="2"/>
      <c r="D18" s="2"/>
      <c r="E18" s="2"/>
      <c r="F18" s="2"/>
      <c r="G18" s="2"/>
    </row>
    <row r="19" spans="1:7" ht="21.75">
      <c r="A19" s="2"/>
      <c r="B19" s="2"/>
      <c r="C19" s="2"/>
      <c r="D19" s="2"/>
      <c r="E19" s="2"/>
      <c r="F19" s="2"/>
      <c r="G19" s="2"/>
    </row>
    <row r="20" spans="1:7" ht="21.75">
      <c r="A20" s="2"/>
      <c r="B20" s="2"/>
      <c r="C20" s="2"/>
      <c r="D20" s="2"/>
      <c r="E20" s="2"/>
      <c r="F20" s="2"/>
      <c r="G20" s="2"/>
    </row>
    <row r="21" spans="1:7" ht="21.75">
      <c r="A21" s="2"/>
      <c r="B21" s="2"/>
      <c r="C21" s="2"/>
      <c r="D21" s="2"/>
      <c r="E21" s="2"/>
      <c r="F21" s="2"/>
      <c r="G21" s="2"/>
    </row>
    <row r="22" spans="1:7" ht="21.75">
      <c r="A22" s="2"/>
      <c r="B22" s="2"/>
      <c r="C22" s="2"/>
      <c r="D22" s="2"/>
      <c r="E22" s="2"/>
      <c r="F22" s="2"/>
      <c r="G22" s="2"/>
    </row>
    <row r="23" spans="1:7" ht="21.75">
      <c r="A23" s="2"/>
      <c r="B23" s="2"/>
      <c r="C23" s="2"/>
      <c r="D23" s="2"/>
      <c r="E23" s="2"/>
      <c r="F23" s="2"/>
      <c r="G23" s="2"/>
    </row>
    <row r="24" spans="1:7" ht="21.75">
      <c r="A24" s="2"/>
      <c r="B24" s="2"/>
      <c r="C24" s="2"/>
      <c r="D24" s="2"/>
      <c r="E24" s="2"/>
      <c r="F24" s="2"/>
      <c r="G24" s="2"/>
    </row>
    <row r="25" spans="1:7" ht="21.75">
      <c r="A25" s="2"/>
      <c r="B25" s="2"/>
      <c r="C25" s="2"/>
      <c r="D25" s="2"/>
      <c r="E25" s="2"/>
      <c r="F25" s="2"/>
      <c r="G25" s="2"/>
    </row>
    <row r="26" spans="1:7" ht="21.75">
      <c r="A26" s="2"/>
      <c r="B26" s="2"/>
      <c r="C26" s="2"/>
      <c r="D26" s="2"/>
      <c r="E26" s="2"/>
      <c r="F26" s="2"/>
      <c r="G26" s="2"/>
    </row>
    <row r="27" spans="1:7" ht="21.75">
      <c r="A27" s="2"/>
      <c r="B27" s="2"/>
      <c r="C27" s="2"/>
      <c r="D27" s="2"/>
      <c r="E27" s="2"/>
      <c r="F27" s="2"/>
      <c r="G27" s="2"/>
    </row>
    <row r="28" spans="1:7" ht="21.75">
      <c r="A28" s="2"/>
      <c r="B28" s="2"/>
      <c r="C28" s="2"/>
      <c r="D28" s="2"/>
      <c r="E28" s="2"/>
      <c r="F28" s="2"/>
      <c r="G28" s="2"/>
    </row>
    <row r="29" spans="1:7" ht="21.75">
      <c r="A29" s="2"/>
      <c r="B29" s="2"/>
      <c r="C29" s="2"/>
      <c r="D29" s="2"/>
      <c r="E29" s="2"/>
      <c r="F29" s="2"/>
      <c r="G29" s="2"/>
    </row>
    <row r="30" spans="1:7" ht="21.75">
      <c r="A30" s="2"/>
      <c r="B30" s="2"/>
      <c r="C30" s="2"/>
      <c r="D30" s="2"/>
      <c r="E30" s="2"/>
      <c r="F30" s="2"/>
      <c r="G30" s="2"/>
    </row>
    <row r="31" spans="1:7" ht="21.75">
      <c r="A31" s="2"/>
      <c r="B31" s="2"/>
      <c r="C31" s="2"/>
      <c r="D31" s="2"/>
      <c r="E31" s="2"/>
      <c r="F31" s="2"/>
      <c r="G31" s="2"/>
    </row>
    <row r="32" spans="1:7" ht="21.75">
      <c r="A32" s="2"/>
      <c r="B32" s="2"/>
      <c r="C32" s="2"/>
      <c r="D32" s="2"/>
      <c r="E32" s="2"/>
      <c r="F32" s="2"/>
      <c r="G32" s="2"/>
    </row>
    <row r="33" spans="1:7" ht="21.75">
      <c r="A33" s="2"/>
      <c r="B33" s="2"/>
      <c r="C33" s="2"/>
      <c r="D33" s="2"/>
      <c r="E33" s="2"/>
      <c r="F33" s="2"/>
      <c r="G33" s="2"/>
    </row>
    <row r="34" spans="1:7" ht="21.75">
      <c r="A34" s="2"/>
      <c r="B34" s="2"/>
      <c r="C34" s="2"/>
      <c r="D34" s="2"/>
      <c r="E34" s="2"/>
      <c r="F34" s="2"/>
      <c r="G34" s="2"/>
    </row>
    <row r="35" spans="1:7" ht="21.75">
      <c r="A35" s="2"/>
      <c r="B35" s="2"/>
      <c r="C35" s="2"/>
      <c r="D35" s="2"/>
      <c r="E35" s="2"/>
      <c r="F35" s="2"/>
      <c r="G35" s="2"/>
    </row>
    <row r="36" spans="1:7" ht="21.75">
      <c r="A36" s="2"/>
      <c r="B36" s="2"/>
      <c r="C36" s="2"/>
      <c r="D36" s="2"/>
      <c r="E36" s="2"/>
      <c r="F36" s="2"/>
      <c r="G36" s="2"/>
    </row>
    <row r="37" spans="1:7" ht="21.75">
      <c r="A37" s="3"/>
      <c r="B37" s="3"/>
      <c r="C37" s="3"/>
      <c r="D37" s="3"/>
      <c r="E37" s="3"/>
      <c r="F37" s="3"/>
      <c r="G37" s="3"/>
    </row>
    <row r="38" spans="1:7" ht="21.75">
      <c r="A38" s="2"/>
      <c r="B38" s="2"/>
      <c r="C38" s="2"/>
      <c r="D38" s="2"/>
      <c r="E38" s="2"/>
      <c r="F38" s="2"/>
      <c r="G38" s="2"/>
    </row>
    <row r="39" spans="1:7" ht="21.75">
      <c r="A39" s="4"/>
      <c r="B39" s="4"/>
      <c r="C39" s="4"/>
      <c r="D39" s="4"/>
      <c r="E39" s="4"/>
      <c r="F39" s="4"/>
      <c r="G39" s="4"/>
    </row>
    <row r="40" spans="1:7" ht="21.75"/>
    <row r="41" spans="1:7" ht="21.75"/>
    <row r="42" spans="1:7" ht="21.75"/>
    <row r="43" spans="1:7" ht="21.75"/>
    <row r="44" spans="1:7" ht="21.75" customHeight="1"/>
  </sheetData>
  <mergeCells count="7">
    <mergeCell ref="A1:G1"/>
    <mergeCell ref="G12:G13"/>
    <mergeCell ref="A12:A13"/>
    <mergeCell ref="B12:B13"/>
    <mergeCell ref="C12:C13"/>
    <mergeCell ref="D12:D13"/>
    <mergeCell ref="A4:G4"/>
  </mergeCells>
  <phoneticPr fontId="0" type="noConversion"/>
  <printOptions horizontalCentered="1"/>
  <pageMargins left="0.43307086614173229" right="0.39370078740157483" top="0.47244094488188981" bottom="0.27559055118110237" header="0.31496062992125984" footer="0.35433070866141736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view="pageBreakPreview" zoomScaleNormal="100" workbookViewId="0">
      <selection activeCell="C17" sqref="C17"/>
    </sheetView>
  </sheetViews>
  <sheetFormatPr defaultColWidth="0" defaultRowHeight="21.75" customHeight="1" zeroHeight="1"/>
  <cols>
    <col min="1" max="1" width="8.1640625" style="1" customWidth="1"/>
    <col min="2" max="2" width="12.83203125" style="1" customWidth="1"/>
    <col min="3" max="3" width="24.6640625" style="1" customWidth="1"/>
    <col min="4" max="4" width="9.6640625" style="1" customWidth="1"/>
    <col min="5" max="6" width="8.83203125" style="1" customWidth="1"/>
    <col min="7" max="7" width="6.83203125" style="1" customWidth="1"/>
    <col min="8" max="8" width="6.5" style="1" customWidth="1"/>
    <col min="9" max="17" width="6.83203125" style="1" customWidth="1"/>
    <col min="18" max="18" width="13.5" style="1" customWidth="1"/>
    <col min="19" max="19" width="6.33203125" style="1" customWidth="1"/>
    <col min="20" max="20" width="9.33203125" style="1" customWidth="1"/>
    <col min="21" max="16384" width="0" style="1" hidden="1"/>
  </cols>
  <sheetData>
    <row r="1" spans="1:19" ht="21.75" customHeight="1"/>
    <row r="2" spans="1:19" ht="24.75" customHeight="1">
      <c r="O2" s="23" t="s">
        <v>92</v>
      </c>
      <c r="S2" s="493" t="s">
        <v>88</v>
      </c>
    </row>
    <row r="3" spans="1:19" ht="24.75" customHeight="1">
      <c r="A3" s="492" t="s">
        <v>60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3"/>
    </row>
    <row r="4" spans="1:19" ht="17.2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93"/>
    </row>
    <row r="5" spans="1:19" ht="25.5" customHeight="1">
      <c r="A5" s="78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494"/>
    </row>
    <row r="6" spans="1:19">
      <c r="A6" s="80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6" s="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8"/>
      <c r="S6" s="494"/>
    </row>
    <row r="7" spans="1:19">
      <c r="A7" s="19" t="s">
        <v>41</v>
      </c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8"/>
      <c r="S7" s="494"/>
    </row>
    <row r="8" spans="1:19">
      <c r="A8" s="19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/>
      <c r="S8" s="494"/>
    </row>
    <row r="9" spans="1:19" ht="22.5" customHeight="1">
      <c r="A9" s="19" t="s">
        <v>57</v>
      </c>
      <c r="B9" s="8"/>
      <c r="C9" s="8"/>
      <c r="D9" s="8"/>
      <c r="E9" s="8"/>
      <c r="F9" s="19" t="s">
        <v>42</v>
      </c>
      <c r="G9" s="8"/>
      <c r="H9" s="8"/>
      <c r="I9" s="8" t="s">
        <v>43</v>
      </c>
      <c r="J9" s="8"/>
      <c r="K9" s="8"/>
      <c r="L9" s="8"/>
      <c r="M9" s="8" t="s">
        <v>44</v>
      </c>
      <c r="N9" s="8"/>
      <c r="O9" s="8"/>
      <c r="P9" s="8"/>
      <c r="Q9" s="8"/>
      <c r="R9" s="8"/>
      <c r="S9" s="494"/>
    </row>
    <row r="10" spans="1:19" ht="8.25" customHeight="1" thickBot="1">
      <c r="B10" s="9"/>
      <c r="F10" s="9"/>
      <c r="S10" s="494"/>
    </row>
    <row r="11" spans="1:19" ht="22.5" thickTop="1">
      <c r="A11" s="495" t="s">
        <v>33</v>
      </c>
      <c r="B11" s="497" t="s">
        <v>34</v>
      </c>
      <c r="C11" s="498"/>
      <c r="D11" s="28" t="s">
        <v>3</v>
      </c>
      <c r="E11" s="28" t="s">
        <v>6</v>
      </c>
      <c r="F11" s="28" t="s">
        <v>7</v>
      </c>
      <c r="G11" s="501" t="s">
        <v>36</v>
      </c>
      <c r="H11" s="502"/>
      <c r="I11" s="502"/>
      <c r="J11" s="502"/>
      <c r="K11" s="502"/>
      <c r="L11" s="503"/>
      <c r="M11" s="501" t="s">
        <v>37</v>
      </c>
      <c r="N11" s="502"/>
      <c r="O11" s="502"/>
      <c r="P11" s="502"/>
      <c r="Q11" s="503"/>
      <c r="R11" s="495" t="s">
        <v>13</v>
      </c>
      <c r="S11" s="494"/>
    </row>
    <row r="12" spans="1:19" ht="22.5" thickBot="1">
      <c r="A12" s="496"/>
      <c r="B12" s="499"/>
      <c r="C12" s="500"/>
      <c r="D12" s="29" t="s">
        <v>14</v>
      </c>
      <c r="E12" s="29" t="s">
        <v>15</v>
      </c>
      <c r="F12" s="29" t="s">
        <v>35</v>
      </c>
      <c r="G12" s="29" t="s">
        <v>16</v>
      </c>
      <c r="H12" s="29" t="s">
        <v>17</v>
      </c>
      <c r="I12" s="29" t="s">
        <v>18</v>
      </c>
      <c r="J12" s="29" t="s">
        <v>19</v>
      </c>
      <c r="K12" s="29" t="s">
        <v>20</v>
      </c>
      <c r="L12" s="29" t="s">
        <v>21</v>
      </c>
      <c r="M12" s="29" t="s">
        <v>18</v>
      </c>
      <c r="N12" s="29" t="s">
        <v>22</v>
      </c>
      <c r="O12" s="29" t="s">
        <v>23</v>
      </c>
      <c r="P12" s="29" t="s">
        <v>21</v>
      </c>
      <c r="Q12" s="29" t="s">
        <v>24</v>
      </c>
      <c r="R12" s="496"/>
      <c r="S12" s="494"/>
    </row>
    <row r="13" spans="1:19" ht="22.5" thickTop="1">
      <c r="A13" s="2"/>
      <c r="B13" s="11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494"/>
    </row>
    <row r="14" spans="1:19">
      <c r="A14" s="3"/>
      <c r="B14" s="13"/>
      <c r="C14" s="1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94"/>
    </row>
    <row r="15" spans="1:19">
      <c r="A15" s="3"/>
      <c r="B15" s="13"/>
      <c r="C15" s="1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94"/>
    </row>
    <row r="16" spans="1:19">
      <c r="A16" s="3"/>
      <c r="B16" s="13"/>
      <c r="C16" s="1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94"/>
    </row>
    <row r="17" spans="1:19">
      <c r="A17" s="3"/>
      <c r="B17" s="13"/>
      <c r="C17" s="1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94"/>
    </row>
    <row r="18" spans="1:19">
      <c r="A18" s="3"/>
      <c r="B18" s="13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94"/>
    </row>
    <row r="19" spans="1:19">
      <c r="A19" s="3"/>
      <c r="B19" s="13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94"/>
    </row>
    <row r="20" spans="1:19">
      <c r="A20" s="3"/>
      <c r="B20" s="13"/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94"/>
    </row>
    <row r="21" spans="1:19">
      <c r="A21" s="3"/>
      <c r="B21" s="13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94"/>
    </row>
    <row r="22" spans="1:19">
      <c r="A22" s="3"/>
      <c r="B22" s="13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94"/>
    </row>
    <row r="23" spans="1:19">
      <c r="A23" s="3"/>
      <c r="B23" s="13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94"/>
    </row>
    <row r="24" spans="1:19">
      <c r="A24" s="10"/>
      <c r="B24" s="15"/>
      <c r="C24" s="1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494"/>
    </row>
    <row r="25" spans="1:19" ht="18.75" customHeight="1">
      <c r="S25" s="494"/>
    </row>
    <row r="26" spans="1:19"/>
    <row r="27" spans="1:19"/>
    <row r="28" spans="1:19"/>
    <row r="29" spans="1:19"/>
    <row r="30" spans="1:19"/>
    <row r="31" spans="1:19"/>
    <row r="32" spans="1:19"/>
    <row r="33"/>
    <row r="34"/>
    <row r="35"/>
    <row r="36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</sheetData>
  <mergeCells count="7">
    <mergeCell ref="S2:S25"/>
    <mergeCell ref="A11:A12"/>
    <mergeCell ref="B11:C12"/>
    <mergeCell ref="G11:L11"/>
    <mergeCell ref="M11:Q11"/>
    <mergeCell ref="R11:R12"/>
    <mergeCell ref="A3:R3"/>
  </mergeCells>
  <phoneticPr fontId="0" type="noConversion"/>
  <printOptions horizontalCentered="1"/>
  <pageMargins left="0.43307086614173229" right="0.39370078740157483" top="0.6692913385826772" bottom="0.35433070866141736" header="0.31496062992125984" footer="0.27559055118110237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view="pageBreakPreview" zoomScaleNormal="100" workbookViewId="0">
      <selection activeCell="C15" sqref="C15"/>
    </sheetView>
  </sheetViews>
  <sheetFormatPr defaultColWidth="0" defaultRowHeight="21.75" customHeight="1" zeroHeight="1"/>
  <cols>
    <col min="1" max="1" width="8" style="1" customWidth="1"/>
    <col min="2" max="2" width="31.6640625" style="1" customWidth="1"/>
    <col min="3" max="3" width="11" style="1" customWidth="1"/>
    <col min="4" max="4" width="13" style="1" customWidth="1"/>
    <col min="5" max="5" width="9.83203125" style="1" customWidth="1"/>
    <col min="6" max="6" width="12" style="1" customWidth="1"/>
    <col min="7" max="7" width="12.6640625" style="1" customWidth="1"/>
    <col min="8" max="8" width="17.83203125" style="1" customWidth="1"/>
    <col min="9" max="9" width="9.33203125" style="1" customWidth="1"/>
    <col min="10" max="16384" width="0" style="1" hidden="1"/>
  </cols>
  <sheetData>
    <row r="1" spans="1:8" ht="22.5" customHeight="1">
      <c r="A1" s="489" t="s">
        <v>113</v>
      </c>
      <c r="B1" s="489"/>
      <c r="C1" s="489"/>
      <c r="D1" s="489"/>
      <c r="E1" s="489"/>
      <c r="F1" s="489"/>
      <c r="G1" s="489"/>
      <c r="H1" s="489"/>
    </row>
    <row r="2" spans="1:8" ht="22.5" customHeight="1">
      <c r="A2" s="21"/>
      <c r="B2" s="21"/>
      <c r="C2" s="21"/>
      <c r="D2" s="21"/>
      <c r="E2" s="21"/>
      <c r="F2" s="21"/>
      <c r="G2" s="21"/>
      <c r="H2" s="21"/>
    </row>
    <row r="3" spans="1:8" ht="22.5">
      <c r="G3" s="23" t="s">
        <v>93</v>
      </c>
    </row>
    <row r="4" spans="1:8" ht="24" customHeight="1">
      <c r="A4" s="492" t="s">
        <v>61</v>
      </c>
      <c r="B4" s="492"/>
      <c r="C4" s="492"/>
      <c r="D4" s="492"/>
      <c r="E4" s="492"/>
      <c r="F4" s="492"/>
      <c r="G4" s="492"/>
    </row>
    <row r="5" spans="1:8" ht="24" customHeight="1">
      <c r="A5" s="22"/>
      <c r="B5" s="22"/>
      <c r="C5" s="22"/>
      <c r="D5" s="22"/>
      <c r="E5" s="22"/>
      <c r="F5" s="22"/>
      <c r="G5" s="22"/>
    </row>
    <row r="6" spans="1:8" ht="25.5" customHeight="1">
      <c r="A6" s="78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6" s="5"/>
      <c r="C6" s="6"/>
      <c r="D6" s="6"/>
      <c r="E6" s="6"/>
      <c r="F6" s="6"/>
      <c r="G6" s="6"/>
      <c r="H6" s="6"/>
    </row>
    <row r="7" spans="1:8">
      <c r="A7" s="79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7" s="8"/>
      <c r="C7" s="8"/>
      <c r="D7" s="8"/>
      <c r="E7" s="8"/>
      <c r="F7" s="8"/>
      <c r="G7" s="8"/>
      <c r="H7" s="8"/>
    </row>
    <row r="8" spans="1:8">
      <c r="A8" s="8" t="s">
        <v>41</v>
      </c>
      <c r="B8" s="20"/>
      <c r="C8" s="8"/>
      <c r="D8" s="8"/>
      <c r="E8" s="8"/>
      <c r="F8" s="8"/>
      <c r="G8" s="8"/>
      <c r="H8" s="8"/>
    </row>
    <row r="9" spans="1:8">
      <c r="A9" s="8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20"/>
      <c r="C9" s="8"/>
      <c r="D9" s="8"/>
      <c r="E9" s="8"/>
      <c r="F9" s="8"/>
      <c r="G9" s="8"/>
      <c r="H9" s="8"/>
    </row>
    <row r="10" spans="1:8">
      <c r="A10" s="8" t="s">
        <v>57</v>
      </c>
      <c r="B10" s="20"/>
      <c r="C10" s="8"/>
      <c r="D10" s="8" t="s">
        <v>62</v>
      </c>
      <c r="E10" s="8"/>
      <c r="F10" s="8"/>
      <c r="G10" s="8"/>
      <c r="H10" s="8"/>
    </row>
    <row r="11" spans="1:8" ht="12.75" customHeight="1" thickBot="1">
      <c r="D11" s="9"/>
    </row>
    <row r="12" spans="1:8" ht="22.5" thickTop="1">
      <c r="A12" s="504" t="s">
        <v>32</v>
      </c>
      <c r="B12" s="506" t="s">
        <v>34</v>
      </c>
      <c r="C12" s="506" t="s">
        <v>25</v>
      </c>
      <c r="D12" s="30" t="s">
        <v>4</v>
      </c>
      <c r="E12" s="30" t="s">
        <v>26</v>
      </c>
      <c r="F12" s="506" t="s">
        <v>10</v>
      </c>
      <c r="G12" s="30" t="s">
        <v>27</v>
      </c>
      <c r="H12" s="506" t="s">
        <v>13</v>
      </c>
    </row>
    <row r="13" spans="1:8" ht="25.5" thickBot="1">
      <c r="A13" s="505"/>
      <c r="B13" s="508"/>
      <c r="C13" s="508"/>
      <c r="D13" s="31" t="s">
        <v>2</v>
      </c>
      <c r="E13" s="31" t="s">
        <v>28</v>
      </c>
      <c r="F13" s="508"/>
      <c r="G13" s="32" t="s">
        <v>38</v>
      </c>
      <c r="H13" s="507"/>
    </row>
    <row r="14" spans="1:8" ht="22.5" thickTop="1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/>
    <row r="42" spans="1:8"/>
    <row r="43" spans="1:8"/>
    <row r="44" spans="1:8"/>
    <row r="45" spans="1:8"/>
    <row r="46" spans="1:8"/>
    <row r="47" spans="1:8" ht="21.75" customHeight="1"/>
    <row r="48" spans="1:8" ht="21.75" customHeight="1"/>
    <row r="49" ht="21.75" customHeight="1"/>
    <row r="50" ht="21.75" customHeight="1"/>
  </sheetData>
  <mergeCells count="7">
    <mergeCell ref="A1:H1"/>
    <mergeCell ref="A12:A13"/>
    <mergeCell ref="H12:H13"/>
    <mergeCell ref="F12:F13"/>
    <mergeCell ref="C12:C13"/>
    <mergeCell ref="B12:B13"/>
    <mergeCell ref="A4:G4"/>
  </mergeCells>
  <phoneticPr fontId="0" type="noConversion"/>
  <printOptions horizontalCentered="1"/>
  <pageMargins left="0.39370078740157483" right="0.39370078740157483" top="0.43307086614173229" bottom="0.35433070866141736" header="0.31496062992125984" footer="0.23622047244094491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showGridLines="0" view="pageBreakPreview" topLeftCell="A2" zoomScaleNormal="100" workbookViewId="0">
      <selection activeCell="E22" sqref="E22"/>
    </sheetView>
  </sheetViews>
  <sheetFormatPr defaultColWidth="0" defaultRowHeight="0" customHeight="1" zeroHeight="1"/>
  <cols>
    <col min="1" max="1" width="9.6640625" style="60" customWidth="1"/>
    <col min="2" max="2" width="69.83203125" style="60" customWidth="1"/>
    <col min="3" max="3" width="14.5" style="60" customWidth="1"/>
    <col min="4" max="4" width="13.6640625" style="60" customWidth="1"/>
    <col min="5" max="5" width="18.83203125" style="60" customWidth="1"/>
    <col min="6" max="6" width="31.33203125" style="60" customWidth="1"/>
    <col min="7" max="7" width="7.33203125" style="60" customWidth="1"/>
    <col min="8" max="8" width="9.33203125" style="60" customWidth="1"/>
    <col min="9" max="16384" width="0" style="60" hidden="1"/>
  </cols>
  <sheetData>
    <row r="2" spans="1:11" ht="34.5" customHeight="1"/>
    <row r="3" spans="1:11" s="61" customFormat="1" ht="24">
      <c r="E3" s="61" t="s">
        <v>116</v>
      </c>
    </row>
    <row r="4" spans="1:11" s="61" customFormat="1" ht="24">
      <c r="A4" s="510" t="s">
        <v>79</v>
      </c>
      <c r="B4" s="510"/>
      <c r="C4" s="510"/>
      <c r="D4" s="510"/>
      <c r="E4" s="510"/>
      <c r="F4" s="510"/>
    </row>
    <row r="5" spans="1:11" ht="21" customHeight="1">
      <c r="A5" s="510" t="s">
        <v>64</v>
      </c>
      <c r="B5" s="510"/>
      <c r="C5" s="510"/>
      <c r="D5" s="510"/>
      <c r="E5" s="510"/>
      <c r="F5" s="510"/>
      <c r="G5" s="511"/>
    </row>
    <row r="6" spans="1:11" ht="21" customHeight="1">
      <c r="A6" s="63"/>
      <c r="B6" s="63"/>
      <c r="C6" s="63"/>
      <c r="D6" s="63"/>
      <c r="E6" s="63"/>
      <c r="F6" s="63"/>
      <c r="G6" s="511"/>
    </row>
    <row r="7" spans="1:11" s="74" customFormat="1" ht="18.95" customHeight="1">
      <c r="A7" s="77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7" s="73"/>
      <c r="C7" s="73"/>
      <c r="D7" s="73"/>
      <c r="E7" s="73"/>
      <c r="F7" s="73"/>
      <c r="G7" s="511"/>
      <c r="H7" s="73"/>
      <c r="I7" s="73"/>
      <c r="J7" s="73"/>
      <c r="K7" s="73"/>
    </row>
    <row r="8" spans="1:11" s="74" customFormat="1" ht="18.95" customHeight="1">
      <c r="A8" s="77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8" s="73"/>
      <c r="C8" s="73"/>
      <c r="D8" s="73"/>
      <c r="E8" s="73"/>
      <c r="F8" s="73"/>
      <c r="G8" s="511"/>
      <c r="H8" s="73"/>
      <c r="I8" s="73" t="s">
        <v>41</v>
      </c>
      <c r="J8" s="73"/>
      <c r="K8" s="73"/>
    </row>
    <row r="9" spans="1:11" s="74" customFormat="1" ht="18.95" customHeight="1">
      <c r="A9" s="73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9" s="73"/>
      <c r="C9" s="73"/>
      <c r="D9" s="73"/>
      <c r="E9" s="73" t="s">
        <v>41</v>
      </c>
      <c r="F9" s="73"/>
      <c r="G9" s="511"/>
      <c r="H9" s="73"/>
      <c r="I9" s="73"/>
      <c r="J9" s="73"/>
      <c r="K9" s="73"/>
    </row>
    <row r="10" spans="1:11" s="74" customFormat="1" ht="20.25" customHeight="1">
      <c r="A10" s="73" t="str">
        <f>ชื่อโครงการ!A9</f>
        <v xml:space="preserve">คำนวณราคากลาง : </v>
      </c>
      <c r="B10" s="73"/>
      <c r="C10" s="73"/>
      <c r="D10" s="73"/>
      <c r="E10" s="73"/>
      <c r="F10" s="73"/>
      <c r="G10" s="511"/>
      <c r="H10" s="73"/>
      <c r="I10" s="73"/>
      <c r="J10" s="73"/>
      <c r="K10" s="73"/>
    </row>
    <row r="11" spans="1:11" ht="26.25" customHeight="1" thickBot="1">
      <c r="F11" s="64" t="s">
        <v>45</v>
      </c>
      <c r="G11" s="511"/>
    </row>
    <row r="12" spans="1:11" ht="24.75" thickTop="1">
      <c r="A12" s="512" t="s">
        <v>33</v>
      </c>
      <c r="B12" s="512" t="s">
        <v>34</v>
      </c>
      <c r="C12" s="512" t="s">
        <v>10</v>
      </c>
      <c r="D12" s="512" t="s">
        <v>11</v>
      </c>
      <c r="E12" s="65" t="s">
        <v>77</v>
      </c>
      <c r="F12" s="512" t="s">
        <v>13</v>
      </c>
      <c r="G12" s="511"/>
    </row>
    <row r="13" spans="1:11" ht="24.75" thickBot="1">
      <c r="A13" s="513"/>
      <c r="B13" s="513"/>
      <c r="C13" s="513"/>
      <c r="D13" s="513"/>
      <c r="E13" s="66" t="s">
        <v>80</v>
      </c>
      <c r="F13" s="513"/>
      <c r="G13" s="511"/>
    </row>
    <row r="14" spans="1:11" ht="24.75" thickTop="1">
      <c r="A14" s="67"/>
      <c r="B14" s="68"/>
      <c r="C14" s="69"/>
      <c r="D14" s="70"/>
      <c r="E14" s="68"/>
      <c r="F14" s="67"/>
      <c r="G14" s="511"/>
    </row>
    <row r="15" spans="1:11" ht="24">
      <c r="A15" s="71"/>
      <c r="B15" s="71"/>
      <c r="C15" s="71"/>
      <c r="D15" s="71"/>
      <c r="E15" s="71"/>
      <c r="F15" s="71"/>
      <c r="G15" s="511"/>
    </row>
    <row r="16" spans="1:11" ht="24">
      <c r="A16" s="71"/>
      <c r="B16" s="71"/>
      <c r="C16" s="71"/>
      <c r="D16" s="71"/>
      <c r="E16" s="71"/>
      <c r="F16" s="71"/>
      <c r="G16" s="511"/>
    </row>
    <row r="17" spans="1:7" ht="24">
      <c r="A17" s="71"/>
      <c r="B17" s="71"/>
      <c r="C17" s="71"/>
      <c r="D17" s="71"/>
      <c r="E17" s="71"/>
      <c r="F17" s="71"/>
      <c r="G17" s="511"/>
    </row>
    <row r="18" spans="1:7" ht="24">
      <c r="A18" s="71"/>
      <c r="B18" s="71"/>
      <c r="C18" s="71"/>
      <c r="D18" s="71"/>
      <c r="E18" s="71"/>
      <c r="F18" s="71"/>
      <c r="G18" s="511"/>
    </row>
    <row r="19" spans="1:7" ht="24">
      <c r="A19" s="71"/>
      <c r="B19" s="71"/>
      <c r="C19" s="71"/>
      <c r="D19" s="71"/>
      <c r="E19" s="71"/>
      <c r="F19" s="71"/>
      <c r="G19" s="511"/>
    </row>
    <row r="20" spans="1:7" ht="24">
      <c r="A20" s="71"/>
      <c r="B20" s="71"/>
      <c r="C20" s="71"/>
      <c r="D20" s="71"/>
      <c r="E20" s="71"/>
      <c r="F20" s="71"/>
      <c r="G20" s="511"/>
    </row>
    <row r="21" spans="1:7" ht="24">
      <c r="A21" s="71"/>
      <c r="B21" s="71"/>
      <c r="C21" s="71"/>
      <c r="D21" s="71"/>
      <c r="E21" s="71"/>
      <c r="F21" s="71"/>
      <c r="G21" s="511"/>
    </row>
    <row r="22" spans="1:7" ht="24">
      <c r="A22" s="71"/>
      <c r="B22" s="71"/>
      <c r="C22" s="71"/>
      <c r="D22" s="71"/>
      <c r="E22" s="71"/>
      <c r="F22" s="71"/>
      <c r="G22" s="511"/>
    </row>
    <row r="23" spans="1:7" ht="24">
      <c r="A23" s="71"/>
      <c r="B23" s="71"/>
      <c r="C23" s="71"/>
      <c r="D23" s="71"/>
      <c r="E23" s="71"/>
      <c r="F23" s="71"/>
      <c r="G23" s="511"/>
    </row>
    <row r="24" spans="1:7" ht="24">
      <c r="A24" s="71"/>
      <c r="B24" s="71"/>
      <c r="C24" s="71"/>
      <c r="D24" s="71"/>
      <c r="E24" s="71"/>
      <c r="F24" s="71"/>
      <c r="G24" s="511"/>
    </row>
    <row r="25" spans="1:7" ht="24.75" thickBot="1">
      <c r="A25" s="62"/>
      <c r="B25" s="62"/>
      <c r="C25" s="62"/>
      <c r="D25" s="62"/>
      <c r="E25" s="62"/>
      <c r="F25" s="62"/>
      <c r="G25" s="511"/>
    </row>
    <row r="26" spans="1:7" ht="25.5" thickTop="1" thickBot="1">
      <c r="A26" s="72"/>
      <c r="B26" s="509" t="s">
        <v>65</v>
      </c>
      <c r="C26" s="509"/>
      <c r="D26" s="509"/>
      <c r="E26" s="72"/>
      <c r="F26" s="72"/>
      <c r="G26" s="511"/>
    </row>
    <row r="27" spans="1:7" ht="21.75" customHeight="1" thickTop="1"/>
    <row r="28" spans="1:7" ht="24"/>
    <row r="29" spans="1:7" ht="24"/>
    <row r="30" spans="1:7" ht="24"/>
    <row r="31" spans="1:7" ht="24"/>
    <row r="32" spans="1:7" ht="24"/>
    <row r="33" ht="24"/>
    <row r="34" ht="24"/>
    <row r="35" ht="24"/>
    <row r="36" ht="24"/>
    <row r="37" ht="21.75" customHeight="1"/>
    <row r="38" ht="21.75" customHeight="1"/>
  </sheetData>
  <mergeCells count="9">
    <mergeCell ref="B26:D26"/>
    <mergeCell ref="A4:F4"/>
    <mergeCell ref="G5:G26"/>
    <mergeCell ref="A12:A13"/>
    <mergeCell ref="B12:B13"/>
    <mergeCell ref="C12:C13"/>
    <mergeCell ref="D12:D13"/>
    <mergeCell ref="F12:F13"/>
    <mergeCell ref="A5:F5"/>
  </mergeCells>
  <printOptions horizontalCentered="1"/>
  <pageMargins left="0.51181102362204722" right="0.51181102362204722" top="0.43307086614173229" bottom="0.19685039370078741" header="0.27559055118110237" footer="0.1181102362204724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20"/>
  <sheetViews>
    <sheetView tabSelected="1" view="pageBreakPreview" topLeftCell="A34" zoomScale="130" zoomScaleNormal="130" zoomScaleSheetLayoutView="130" workbookViewId="0">
      <selection activeCell="M10" sqref="M10"/>
    </sheetView>
  </sheetViews>
  <sheetFormatPr defaultColWidth="9.33203125" defaultRowHeight="21" customHeight="1"/>
  <cols>
    <col min="1" max="1" width="8.83203125" style="179" customWidth="1"/>
    <col min="2" max="2" width="77.5" style="179" customWidth="1"/>
    <col min="3" max="3" width="15.1640625" style="475" customWidth="1"/>
    <col min="4" max="4" width="9.33203125" style="471" customWidth="1"/>
    <col min="5" max="5" width="17.5" style="179" customWidth="1"/>
    <col min="6" max="6" width="18.5" style="179" customWidth="1"/>
    <col min="7" max="7" width="19.33203125" style="179" customWidth="1"/>
    <col min="8" max="8" width="18.5" style="179" customWidth="1"/>
    <col min="9" max="9" width="20" style="179" customWidth="1"/>
    <col min="10" max="10" width="11.6640625" style="471" customWidth="1"/>
    <col min="11" max="11" width="4" style="179" customWidth="1"/>
    <col min="12" max="16384" width="9.33203125" style="179"/>
  </cols>
  <sheetData>
    <row r="1" spans="1:10" s="171" customFormat="1" ht="21" customHeight="1">
      <c r="A1" s="515" t="s">
        <v>79</v>
      </c>
      <c r="B1" s="515"/>
      <c r="C1" s="515"/>
      <c r="D1" s="515"/>
      <c r="E1" s="515"/>
      <c r="F1" s="515"/>
      <c r="G1" s="515"/>
      <c r="H1" s="515"/>
      <c r="I1" s="515"/>
      <c r="J1" s="515"/>
    </row>
    <row r="2" spans="1:10" s="171" customFormat="1" ht="21" customHeight="1">
      <c r="A2" s="172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2" s="173"/>
      <c r="C2" s="174"/>
      <c r="D2" s="174"/>
      <c r="E2" s="172"/>
      <c r="F2" s="172"/>
      <c r="G2" s="172"/>
      <c r="H2" s="172"/>
      <c r="I2" s="172" t="s">
        <v>39</v>
      </c>
      <c r="J2" s="174"/>
    </row>
    <row r="3" spans="1:10" s="171" customFormat="1" ht="21" customHeight="1">
      <c r="A3" s="172" t="str">
        <f>ชื่อโครงการ!A4</f>
        <v>กลุ่มงาน : งานก่อสร้าง</v>
      </c>
      <c r="B3" s="173"/>
      <c r="C3" s="174"/>
      <c r="D3" s="174"/>
      <c r="E3" s="172"/>
      <c r="F3" s="172"/>
      <c r="G3" s="172"/>
      <c r="H3" s="172"/>
      <c r="I3" s="172"/>
      <c r="J3" s="174"/>
    </row>
    <row r="4" spans="1:10" s="171" customFormat="1" ht="21" customHeight="1">
      <c r="A4" s="175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4" s="176"/>
      <c r="C4" s="177"/>
      <c r="D4" s="177"/>
      <c r="E4" s="175"/>
      <c r="F4" s="175"/>
      <c r="G4" s="175"/>
      <c r="H4" s="175" t="s">
        <v>41</v>
      </c>
      <c r="I4" s="175"/>
      <c r="J4" s="177"/>
    </row>
    <row r="5" spans="1:10" s="171" customFormat="1" ht="21" customHeight="1">
      <c r="A5" s="175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5" s="176"/>
      <c r="C5" s="177"/>
      <c r="D5" s="177"/>
      <c r="E5" s="175"/>
      <c r="F5" s="175"/>
      <c r="G5" s="175"/>
      <c r="H5" s="175"/>
      <c r="I5" s="175"/>
      <c r="J5" s="177"/>
    </row>
    <row r="6" spans="1:10" s="171" customFormat="1" ht="21" customHeight="1">
      <c r="A6" s="175" t="str">
        <f>ชื่อโครงการ!A9</f>
        <v xml:space="preserve">คำนวณราคากลาง : </v>
      </c>
      <c r="B6" s="479"/>
      <c r="C6" s="177"/>
      <c r="D6" s="177"/>
      <c r="E6" s="178"/>
      <c r="F6" s="178"/>
      <c r="G6" s="175"/>
      <c r="H6" s="178"/>
      <c r="I6" s="178"/>
      <c r="J6" s="177"/>
    </row>
    <row r="7" spans="1:10" ht="21" customHeight="1" thickBot="1">
      <c r="A7" s="480"/>
      <c r="B7" s="477"/>
      <c r="C7" s="481"/>
      <c r="D7" s="481"/>
      <c r="E7" s="480"/>
      <c r="F7" s="480"/>
      <c r="G7" s="480"/>
      <c r="H7" s="480"/>
      <c r="I7" s="480"/>
      <c r="J7" s="481" t="s">
        <v>45</v>
      </c>
    </row>
    <row r="8" spans="1:10" ht="21" customHeight="1" thickTop="1">
      <c r="A8" s="516" t="s">
        <v>33</v>
      </c>
      <c r="B8" s="516" t="s">
        <v>34</v>
      </c>
      <c r="C8" s="516" t="s">
        <v>10</v>
      </c>
      <c r="D8" s="516" t="s">
        <v>11</v>
      </c>
      <c r="E8" s="516" t="s">
        <v>55</v>
      </c>
      <c r="F8" s="516"/>
      <c r="G8" s="516" t="s">
        <v>1</v>
      </c>
      <c r="H8" s="516"/>
      <c r="I8" s="476" t="s">
        <v>56</v>
      </c>
      <c r="J8" s="516" t="s">
        <v>13</v>
      </c>
    </row>
    <row r="9" spans="1:10" ht="21" customHeight="1" thickBot="1">
      <c r="A9" s="517"/>
      <c r="B9" s="517"/>
      <c r="C9" s="518"/>
      <c r="D9" s="518"/>
      <c r="E9" s="478" t="s">
        <v>30</v>
      </c>
      <c r="F9" s="478" t="s">
        <v>12</v>
      </c>
      <c r="G9" s="478" t="s">
        <v>30</v>
      </c>
      <c r="H9" s="478" t="s">
        <v>12</v>
      </c>
      <c r="I9" s="478" t="s">
        <v>29</v>
      </c>
      <c r="J9" s="518"/>
    </row>
    <row r="10" spans="1:10" ht="21" customHeight="1">
      <c r="A10" s="180"/>
      <c r="B10" s="181" t="s">
        <v>122</v>
      </c>
      <c r="C10" s="182"/>
      <c r="D10" s="183"/>
      <c r="E10" s="184"/>
      <c r="F10" s="184"/>
      <c r="G10" s="185"/>
      <c r="H10" s="184"/>
      <c r="I10" s="182"/>
      <c r="J10" s="186"/>
    </row>
    <row r="11" spans="1:10" s="195" customFormat="1" ht="21" customHeight="1">
      <c r="A11" s="187"/>
      <c r="B11" s="188" t="s">
        <v>123</v>
      </c>
      <c r="C11" s="189"/>
      <c r="D11" s="190"/>
      <c r="E11" s="191"/>
      <c r="F11" s="192"/>
      <c r="G11" s="191"/>
      <c r="H11" s="192"/>
      <c r="I11" s="193"/>
      <c r="J11" s="194"/>
    </row>
    <row r="12" spans="1:10" s="195" customFormat="1" ht="21" customHeight="1">
      <c r="A12" s="196">
        <v>1</v>
      </c>
      <c r="B12" s="197" t="str">
        <f>B21</f>
        <v>หมวดงานเตรียมการก่อสร้าง</v>
      </c>
      <c r="C12" s="198">
        <v>1</v>
      </c>
      <c r="D12" s="196" t="s">
        <v>105</v>
      </c>
      <c r="E12" s="199">
        <f>F25</f>
        <v>0</v>
      </c>
      <c r="F12" s="200">
        <f>ROUND(E12*C12,2)</f>
        <v>0</v>
      </c>
      <c r="G12" s="199">
        <f>H25</f>
        <v>0</v>
      </c>
      <c r="H12" s="200">
        <f>ROUND(G12*C12,2)</f>
        <v>0</v>
      </c>
      <c r="I12" s="201">
        <f>+F12+H12</f>
        <v>0</v>
      </c>
      <c r="J12" s="202"/>
    </row>
    <row r="13" spans="1:10" s="195" customFormat="1" ht="21" customHeight="1">
      <c r="A13" s="196">
        <v>2</v>
      </c>
      <c r="B13" s="197" t="str">
        <f>B27</f>
        <v>หมวดงานวิศวกรรมโครงสร้าง</v>
      </c>
      <c r="C13" s="198">
        <v>1</v>
      </c>
      <c r="D13" s="196" t="s">
        <v>105</v>
      </c>
      <c r="E13" s="199">
        <f>F106</f>
        <v>0</v>
      </c>
      <c r="F13" s="200">
        <f>ROUND(E13*C13,2)</f>
        <v>0</v>
      </c>
      <c r="G13" s="199">
        <f>H106</f>
        <v>0</v>
      </c>
      <c r="H13" s="200">
        <f>ROUND(G13*C13,2)</f>
        <v>0</v>
      </c>
      <c r="I13" s="201">
        <f t="shared" ref="I13:I16" si="0">+F13+H13</f>
        <v>0</v>
      </c>
      <c r="J13" s="202"/>
    </row>
    <row r="14" spans="1:10" s="195" customFormat="1" ht="21" customHeight="1">
      <c r="A14" s="196">
        <v>3</v>
      </c>
      <c r="B14" s="203" t="str">
        <f>+B108</f>
        <v>หมวดงานสถาปัตยกรรม</v>
      </c>
      <c r="C14" s="198">
        <v>1</v>
      </c>
      <c r="D14" s="196" t="s">
        <v>105</v>
      </c>
      <c r="E14" s="199">
        <f>F214</f>
        <v>0</v>
      </c>
      <c r="F14" s="200">
        <f>ROUND(E14*C14,2)</f>
        <v>0</v>
      </c>
      <c r="G14" s="199">
        <f>H214</f>
        <v>0</v>
      </c>
      <c r="H14" s="200">
        <f>ROUND(G14*C14,2)</f>
        <v>0</v>
      </c>
      <c r="I14" s="201">
        <f t="shared" si="0"/>
        <v>0</v>
      </c>
      <c r="J14" s="202"/>
    </row>
    <row r="15" spans="1:10" s="195" customFormat="1" ht="21" customHeight="1">
      <c r="A15" s="196">
        <v>4</v>
      </c>
      <c r="B15" s="203" t="str">
        <f>B216</f>
        <v>หมวดงานระบบสุขาภิบาล</v>
      </c>
      <c r="C15" s="198">
        <v>1</v>
      </c>
      <c r="D15" s="196" t="s">
        <v>105</v>
      </c>
      <c r="E15" s="199">
        <f>F293</f>
        <v>0</v>
      </c>
      <c r="F15" s="200">
        <f>ROUND(E15*C15,2)</f>
        <v>0</v>
      </c>
      <c r="G15" s="199">
        <f>H293</f>
        <v>0</v>
      </c>
      <c r="H15" s="200">
        <f>ROUND(G15*C15,2)</f>
        <v>0</v>
      </c>
      <c r="I15" s="201">
        <f t="shared" si="0"/>
        <v>0</v>
      </c>
      <c r="J15" s="202"/>
    </row>
    <row r="16" spans="1:10" s="195" customFormat="1" ht="21" customHeight="1">
      <c r="A16" s="196">
        <v>5</v>
      </c>
      <c r="B16" s="203" t="str">
        <f>B295</f>
        <v>หมวดงานระบบไฟฟ้า</v>
      </c>
      <c r="C16" s="198">
        <v>1</v>
      </c>
      <c r="D16" s="196" t="s">
        <v>105</v>
      </c>
      <c r="E16" s="199">
        <f>F387</f>
        <v>0</v>
      </c>
      <c r="F16" s="200">
        <f>ROUND(E16*C16,2)</f>
        <v>0</v>
      </c>
      <c r="G16" s="199">
        <f>H387</f>
        <v>0</v>
      </c>
      <c r="H16" s="200">
        <f>ROUND(G16*C16,2)</f>
        <v>0</v>
      </c>
      <c r="I16" s="201">
        <f t="shared" si="0"/>
        <v>0</v>
      </c>
      <c r="J16" s="202"/>
    </row>
    <row r="17" spans="1:10" s="195" customFormat="1" ht="21" customHeight="1">
      <c r="A17" s="204"/>
      <c r="B17" s="205"/>
      <c r="C17" s="206"/>
      <c r="D17" s="204"/>
      <c r="E17" s="207"/>
      <c r="F17" s="208"/>
      <c r="G17" s="207"/>
      <c r="H17" s="208"/>
      <c r="I17" s="209"/>
      <c r="J17" s="210"/>
    </row>
    <row r="18" spans="1:10" s="195" customFormat="1" ht="21" customHeight="1" thickBot="1">
      <c r="A18" s="211"/>
      <c r="B18" s="212" t="s">
        <v>124</v>
      </c>
      <c r="C18" s="211"/>
      <c r="D18" s="211"/>
      <c r="E18" s="213"/>
      <c r="F18" s="213">
        <f>SUM(F12:F17)</f>
        <v>0</v>
      </c>
      <c r="G18" s="213"/>
      <c r="H18" s="213">
        <f>SUM(H12:H17)</f>
        <v>0</v>
      </c>
      <c r="I18" s="214">
        <f>SUM(I12:I17)</f>
        <v>0</v>
      </c>
      <c r="J18" s="215"/>
    </row>
    <row r="19" spans="1:10" s="221" customFormat="1" ht="21" customHeight="1" thickTop="1">
      <c r="A19" s="187"/>
      <c r="B19" s="216"/>
      <c r="C19" s="217"/>
      <c r="D19" s="187"/>
      <c r="E19" s="218"/>
      <c r="F19" s="219"/>
      <c r="G19" s="218"/>
      <c r="H19" s="219"/>
      <c r="I19" s="220"/>
      <c r="J19" s="194"/>
    </row>
    <row r="20" spans="1:10" s="221" customFormat="1" ht="21" customHeight="1">
      <c r="A20" s="222"/>
      <c r="B20" s="223" t="s">
        <v>123</v>
      </c>
      <c r="C20" s="224"/>
      <c r="D20" s="196"/>
      <c r="E20" s="199"/>
      <c r="F20" s="200"/>
      <c r="G20" s="199"/>
      <c r="H20" s="200"/>
      <c r="I20" s="225"/>
      <c r="J20" s="202"/>
    </row>
    <row r="21" spans="1:10" s="221" customFormat="1" ht="21" customHeight="1">
      <c r="A21" s="222">
        <v>1</v>
      </c>
      <c r="B21" s="226" t="s">
        <v>125</v>
      </c>
      <c r="C21" s="224"/>
      <c r="D21" s="196"/>
      <c r="E21" s="199"/>
      <c r="F21" s="200"/>
      <c r="G21" s="199"/>
      <c r="H21" s="200"/>
      <c r="I21" s="225"/>
      <c r="J21" s="202"/>
    </row>
    <row r="22" spans="1:10" s="221" customFormat="1" ht="21" customHeight="1">
      <c r="A22" s="222">
        <v>1.1000000000000001</v>
      </c>
      <c r="B22" s="227" t="s">
        <v>126</v>
      </c>
      <c r="C22" s="224"/>
      <c r="D22" s="228"/>
      <c r="E22" s="199"/>
      <c r="F22" s="200"/>
      <c r="G22" s="199"/>
      <c r="H22" s="200"/>
      <c r="I22" s="201"/>
      <c r="J22" s="202"/>
    </row>
    <row r="23" spans="1:10" s="221" customFormat="1" ht="21" customHeight="1">
      <c r="A23" s="196" t="s">
        <v>445</v>
      </c>
      <c r="B23" s="197" t="s">
        <v>127</v>
      </c>
      <c r="C23" s="224">
        <v>1</v>
      </c>
      <c r="D23" s="228" t="s">
        <v>105</v>
      </c>
      <c r="E23" s="199"/>
      <c r="F23" s="200">
        <f>ROUND(E23*C23,2)</f>
        <v>0</v>
      </c>
      <c r="G23" s="199"/>
      <c r="H23" s="200">
        <f>ROUND(G23*C23,2)</f>
        <v>0</v>
      </c>
      <c r="I23" s="201">
        <f>+F23+H23</f>
        <v>0</v>
      </c>
      <c r="J23" s="202"/>
    </row>
    <row r="24" spans="1:10" s="221" customFormat="1" ht="21" customHeight="1">
      <c r="A24" s="229"/>
      <c r="B24" s="230"/>
      <c r="C24" s="229"/>
      <c r="D24" s="229"/>
      <c r="E24" s="231"/>
      <c r="F24" s="232"/>
      <c r="G24" s="231"/>
      <c r="H24" s="232"/>
      <c r="I24" s="233"/>
      <c r="J24" s="234"/>
    </row>
    <row r="25" spans="1:10" s="221" customFormat="1" ht="21" customHeight="1" thickBot="1">
      <c r="A25" s="235"/>
      <c r="B25" s="236" t="str">
        <f>"รวมราคา"&amp;B21</f>
        <v>รวมราคาหมวดงานเตรียมการก่อสร้าง</v>
      </c>
      <c r="C25" s="237"/>
      <c r="D25" s="235"/>
      <c r="E25" s="238"/>
      <c r="F25" s="239">
        <f>SUM(F22:F24)</f>
        <v>0</v>
      </c>
      <c r="G25" s="238"/>
      <c r="H25" s="239">
        <f>SUM(H22:H24)</f>
        <v>0</v>
      </c>
      <c r="I25" s="240">
        <f>SUM(I22:I24)</f>
        <v>0</v>
      </c>
      <c r="J25" s="241"/>
    </row>
    <row r="26" spans="1:10" s="221" customFormat="1" ht="21" customHeight="1" thickTop="1">
      <c r="A26" s="242"/>
      <c r="B26" s="243"/>
      <c r="C26" s="244"/>
      <c r="D26" s="242"/>
      <c r="E26" s="245"/>
      <c r="F26" s="246"/>
      <c r="G26" s="245"/>
      <c r="H26" s="246"/>
      <c r="I26" s="247"/>
      <c r="J26" s="248"/>
    </row>
    <row r="27" spans="1:10" s="221" customFormat="1" ht="21" customHeight="1">
      <c r="A27" s="249">
        <v>2</v>
      </c>
      <c r="B27" s="250" t="s">
        <v>128</v>
      </c>
      <c r="C27" s="251"/>
      <c r="D27" s="249"/>
      <c r="E27" s="252"/>
      <c r="F27" s="253"/>
      <c r="G27" s="252"/>
      <c r="H27" s="253"/>
      <c r="I27" s="254"/>
      <c r="J27" s="255"/>
    </row>
    <row r="28" spans="1:10" s="221" customFormat="1" ht="21" customHeight="1">
      <c r="A28" s="249">
        <v>2.1</v>
      </c>
      <c r="B28" s="256" t="s">
        <v>129</v>
      </c>
      <c r="C28" s="257"/>
      <c r="D28" s="258"/>
      <c r="E28" s="259"/>
      <c r="F28" s="260"/>
      <c r="G28" s="259"/>
      <c r="H28" s="260"/>
      <c r="I28" s="261"/>
      <c r="J28" s="262"/>
    </row>
    <row r="29" spans="1:10" s="221" customFormat="1" ht="21" customHeight="1">
      <c r="A29" s="187" t="s">
        <v>446</v>
      </c>
      <c r="B29" s="263" t="s">
        <v>130</v>
      </c>
      <c r="C29" s="264">
        <v>221</v>
      </c>
      <c r="D29" s="265" t="s">
        <v>35</v>
      </c>
      <c r="E29" s="266"/>
      <c r="F29" s="200">
        <f>ROUND(E29*C29,2)</f>
        <v>0</v>
      </c>
      <c r="G29" s="266"/>
      <c r="H29" s="200">
        <f>ROUND(G29*C29,2)</f>
        <v>0</v>
      </c>
      <c r="I29" s="201">
        <f>+F29+H29</f>
        <v>0</v>
      </c>
      <c r="J29" s="202"/>
    </row>
    <row r="30" spans="1:10" s="221" customFormat="1" ht="21" customHeight="1">
      <c r="A30" s="187" t="s">
        <v>447</v>
      </c>
      <c r="B30" s="267" t="s">
        <v>131</v>
      </c>
      <c r="C30" s="264">
        <v>221</v>
      </c>
      <c r="D30" s="265" t="s">
        <v>35</v>
      </c>
      <c r="E30" s="266"/>
      <c r="F30" s="200">
        <f t="shared" ref="F30:F96" si="1">ROUND(E30*C30,2)</f>
        <v>0</v>
      </c>
      <c r="G30" s="266"/>
      <c r="H30" s="200">
        <f t="shared" ref="H30:H96" si="2">ROUND(G30*C30,2)</f>
        <v>0</v>
      </c>
      <c r="I30" s="201">
        <f t="shared" ref="I30:I96" si="3">+F30+H30</f>
        <v>0</v>
      </c>
      <c r="J30" s="202"/>
    </row>
    <row r="31" spans="1:10" s="221" customFormat="1" ht="21" customHeight="1">
      <c r="A31" s="249">
        <v>2.2000000000000002</v>
      </c>
      <c r="B31" s="256" t="s">
        <v>132</v>
      </c>
      <c r="C31" s="257"/>
      <c r="D31" s="258"/>
      <c r="E31" s="266"/>
      <c r="F31" s="200"/>
      <c r="G31" s="268"/>
      <c r="H31" s="200"/>
      <c r="I31" s="201"/>
      <c r="J31" s="202"/>
    </row>
    <row r="32" spans="1:10" s="195" customFormat="1" ht="21" customHeight="1">
      <c r="A32" s="187" t="s">
        <v>448</v>
      </c>
      <c r="B32" s="267" t="s">
        <v>133</v>
      </c>
      <c r="C32" s="264">
        <v>435</v>
      </c>
      <c r="D32" s="265" t="s">
        <v>134</v>
      </c>
      <c r="E32" s="266"/>
      <c r="F32" s="200">
        <f t="shared" si="1"/>
        <v>0</v>
      </c>
      <c r="G32" s="268"/>
      <c r="H32" s="200">
        <f t="shared" si="2"/>
        <v>0</v>
      </c>
      <c r="I32" s="201">
        <f t="shared" si="3"/>
        <v>0</v>
      </c>
      <c r="J32" s="202"/>
    </row>
    <row r="33" spans="1:10" s="221" customFormat="1" ht="21" customHeight="1">
      <c r="A33" s="187" t="s">
        <v>449</v>
      </c>
      <c r="B33" s="267" t="s">
        <v>135</v>
      </c>
      <c r="C33" s="264">
        <v>41.5</v>
      </c>
      <c r="D33" s="265" t="s">
        <v>134</v>
      </c>
      <c r="E33" s="266"/>
      <c r="F33" s="200">
        <f t="shared" si="1"/>
        <v>0</v>
      </c>
      <c r="G33" s="268"/>
      <c r="H33" s="200">
        <f t="shared" si="2"/>
        <v>0</v>
      </c>
      <c r="I33" s="201">
        <f t="shared" si="3"/>
        <v>0</v>
      </c>
      <c r="J33" s="202"/>
    </row>
    <row r="34" spans="1:10" s="221" customFormat="1" ht="21" customHeight="1">
      <c r="A34" s="187" t="s">
        <v>450</v>
      </c>
      <c r="B34" s="267" t="s">
        <v>427</v>
      </c>
      <c r="C34" s="264">
        <v>20.75</v>
      </c>
      <c r="D34" s="265" t="s">
        <v>134</v>
      </c>
      <c r="E34" s="266"/>
      <c r="F34" s="200">
        <f t="shared" si="1"/>
        <v>0</v>
      </c>
      <c r="G34" s="268"/>
      <c r="H34" s="200">
        <f t="shared" si="2"/>
        <v>0</v>
      </c>
      <c r="I34" s="201">
        <f t="shared" si="3"/>
        <v>0</v>
      </c>
      <c r="J34" s="202"/>
    </row>
    <row r="35" spans="1:10" s="195" customFormat="1" ht="21" customHeight="1">
      <c r="A35" s="187" t="s">
        <v>451</v>
      </c>
      <c r="B35" s="267" t="s">
        <v>441</v>
      </c>
      <c r="C35" s="264">
        <v>48.4</v>
      </c>
      <c r="D35" s="265" t="s">
        <v>134</v>
      </c>
      <c r="E35" s="266"/>
      <c r="F35" s="200">
        <f t="shared" si="1"/>
        <v>0</v>
      </c>
      <c r="G35" s="268"/>
      <c r="H35" s="200">
        <f t="shared" si="2"/>
        <v>0</v>
      </c>
      <c r="I35" s="201">
        <f t="shared" si="3"/>
        <v>0</v>
      </c>
      <c r="J35" s="202"/>
    </row>
    <row r="36" spans="1:10" s="195" customFormat="1" ht="21" customHeight="1">
      <c r="A36" s="187" t="s">
        <v>452</v>
      </c>
      <c r="B36" s="267" t="s">
        <v>401</v>
      </c>
      <c r="C36" s="264"/>
      <c r="D36" s="265"/>
      <c r="E36" s="266"/>
      <c r="F36" s="200"/>
      <c r="G36" s="268"/>
      <c r="H36" s="200"/>
      <c r="I36" s="201"/>
      <c r="J36" s="202"/>
    </row>
    <row r="37" spans="1:10" s="195" customFormat="1" ht="21" customHeight="1">
      <c r="A37" s="187" t="s">
        <v>453</v>
      </c>
      <c r="B37" s="267" t="s">
        <v>137</v>
      </c>
      <c r="C37" s="264">
        <v>440.56</v>
      </c>
      <c r="D37" s="265" t="s">
        <v>138</v>
      </c>
      <c r="E37" s="266"/>
      <c r="F37" s="200">
        <f t="shared" si="1"/>
        <v>0</v>
      </c>
      <c r="G37" s="268"/>
      <c r="H37" s="200">
        <f t="shared" si="2"/>
        <v>0</v>
      </c>
      <c r="I37" s="201">
        <f t="shared" si="3"/>
        <v>0</v>
      </c>
      <c r="J37" s="202"/>
    </row>
    <row r="38" spans="1:10" s="195" customFormat="1" ht="21" customHeight="1">
      <c r="A38" s="187" t="s">
        <v>454</v>
      </c>
      <c r="B38" s="267" t="s">
        <v>139</v>
      </c>
      <c r="C38" s="264">
        <v>5383.98</v>
      </c>
      <c r="D38" s="265" t="s">
        <v>138</v>
      </c>
      <c r="E38" s="266"/>
      <c r="F38" s="200">
        <f t="shared" si="1"/>
        <v>0</v>
      </c>
      <c r="G38" s="268"/>
      <c r="H38" s="200">
        <f t="shared" si="2"/>
        <v>0</v>
      </c>
      <c r="I38" s="201">
        <f t="shared" si="3"/>
        <v>0</v>
      </c>
      <c r="J38" s="202"/>
    </row>
    <row r="39" spans="1:10" s="195" customFormat="1" ht="21" customHeight="1">
      <c r="A39" s="187" t="s">
        <v>455</v>
      </c>
      <c r="B39" s="263" t="s">
        <v>140</v>
      </c>
      <c r="C39" s="264">
        <v>144</v>
      </c>
      <c r="D39" s="265" t="s">
        <v>141</v>
      </c>
      <c r="E39" s="266"/>
      <c r="F39" s="200">
        <f t="shared" si="1"/>
        <v>0</v>
      </c>
      <c r="G39" s="266"/>
      <c r="H39" s="200">
        <f t="shared" si="2"/>
        <v>0</v>
      </c>
      <c r="I39" s="201">
        <f t="shared" si="3"/>
        <v>0</v>
      </c>
      <c r="J39" s="202"/>
    </row>
    <row r="40" spans="1:10" s="195" customFormat="1" ht="21" customHeight="1">
      <c r="A40" s="187" t="s">
        <v>456</v>
      </c>
      <c r="B40" s="267" t="s">
        <v>142</v>
      </c>
      <c r="C40" s="264">
        <v>111</v>
      </c>
      <c r="D40" s="265" t="s">
        <v>15</v>
      </c>
      <c r="E40" s="266"/>
      <c r="F40" s="200">
        <f t="shared" si="1"/>
        <v>0</v>
      </c>
      <c r="G40" s="268"/>
      <c r="H40" s="200">
        <f t="shared" si="2"/>
        <v>0</v>
      </c>
      <c r="I40" s="201">
        <f t="shared" si="3"/>
        <v>0</v>
      </c>
      <c r="J40" s="202"/>
    </row>
    <row r="41" spans="1:10" s="195" customFormat="1" ht="21" customHeight="1">
      <c r="A41" s="187" t="s">
        <v>457</v>
      </c>
      <c r="B41" s="267" t="s">
        <v>143</v>
      </c>
      <c r="C41" s="264">
        <v>28</v>
      </c>
      <c r="D41" s="265" t="s">
        <v>138</v>
      </c>
      <c r="E41" s="266"/>
      <c r="F41" s="200">
        <f t="shared" si="1"/>
        <v>0</v>
      </c>
      <c r="G41" s="268"/>
      <c r="H41" s="200">
        <f t="shared" si="2"/>
        <v>0</v>
      </c>
      <c r="I41" s="201">
        <f t="shared" si="3"/>
        <v>0</v>
      </c>
      <c r="J41" s="202"/>
    </row>
    <row r="42" spans="1:10" s="195" customFormat="1" ht="21" customHeight="1">
      <c r="A42" s="187" t="s">
        <v>458</v>
      </c>
      <c r="B42" s="267" t="s">
        <v>144</v>
      </c>
      <c r="C42" s="264">
        <v>72</v>
      </c>
      <c r="D42" s="265" t="s">
        <v>138</v>
      </c>
      <c r="E42" s="266"/>
      <c r="F42" s="200">
        <f t="shared" si="1"/>
        <v>0</v>
      </c>
      <c r="G42" s="268"/>
      <c r="H42" s="200">
        <f t="shared" si="2"/>
        <v>0</v>
      </c>
      <c r="I42" s="201">
        <f t="shared" si="3"/>
        <v>0</v>
      </c>
      <c r="J42" s="202"/>
    </row>
    <row r="43" spans="1:10" s="195" customFormat="1" ht="21" customHeight="1">
      <c r="A43" s="249">
        <v>2.2999999999999998</v>
      </c>
      <c r="B43" s="256" t="s">
        <v>145</v>
      </c>
      <c r="C43" s="257"/>
      <c r="D43" s="265"/>
      <c r="E43" s="266"/>
      <c r="F43" s="200"/>
      <c r="G43" s="266"/>
      <c r="H43" s="200"/>
      <c r="I43" s="201"/>
      <c r="J43" s="202"/>
    </row>
    <row r="44" spans="1:10" s="195" customFormat="1" ht="21" customHeight="1">
      <c r="A44" s="187" t="s">
        <v>459</v>
      </c>
      <c r="B44" s="263" t="s">
        <v>426</v>
      </c>
      <c r="C44" s="264">
        <v>10</v>
      </c>
      <c r="D44" s="265" t="s">
        <v>134</v>
      </c>
      <c r="E44" s="266"/>
      <c r="F44" s="200">
        <f t="shared" ref="F44:F45" si="4">ROUND(E44*C44,2)</f>
        <v>0</v>
      </c>
      <c r="G44" s="268"/>
      <c r="H44" s="200">
        <f t="shared" ref="H44:H45" si="5">ROUND(G44*C44,2)</f>
        <v>0</v>
      </c>
      <c r="I44" s="201">
        <f t="shared" ref="I44:I45" si="6">+F44+H44</f>
        <v>0</v>
      </c>
      <c r="J44" s="202"/>
    </row>
    <row r="45" spans="1:10" s="195" customFormat="1" ht="21" customHeight="1">
      <c r="A45" s="187" t="s">
        <v>460</v>
      </c>
      <c r="B45" s="263" t="s">
        <v>427</v>
      </c>
      <c r="C45" s="264">
        <v>22</v>
      </c>
      <c r="D45" s="265" t="s">
        <v>134</v>
      </c>
      <c r="E45" s="266"/>
      <c r="F45" s="200">
        <f t="shared" si="4"/>
        <v>0</v>
      </c>
      <c r="G45" s="268"/>
      <c r="H45" s="200">
        <f t="shared" si="5"/>
        <v>0</v>
      </c>
      <c r="I45" s="201">
        <f t="shared" si="6"/>
        <v>0</v>
      </c>
      <c r="J45" s="202"/>
    </row>
    <row r="46" spans="1:10" s="195" customFormat="1" ht="21" customHeight="1">
      <c r="A46" s="187" t="s">
        <v>463</v>
      </c>
      <c r="B46" s="263" t="s">
        <v>442</v>
      </c>
      <c r="C46" s="264">
        <v>203</v>
      </c>
      <c r="D46" s="265" t="s">
        <v>134</v>
      </c>
      <c r="E46" s="266"/>
      <c r="F46" s="200">
        <f t="shared" si="1"/>
        <v>0</v>
      </c>
      <c r="G46" s="268"/>
      <c r="H46" s="200">
        <f t="shared" si="2"/>
        <v>0</v>
      </c>
      <c r="I46" s="201">
        <f t="shared" si="3"/>
        <v>0</v>
      </c>
      <c r="J46" s="202"/>
    </row>
    <row r="47" spans="1:10" s="195" customFormat="1" ht="21" customHeight="1">
      <c r="A47" s="187" t="s">
        <v>464</v>
      </c>
      <c r="B47" s="263" t="s">
        <v>146</v>
      </c>
      <c r="C47" s="264"/>
      <c r="D47" s="265"/>
      <c r="E47" s="266"/>
      <c r="F47" s="200"/>
      <c r="G47" s="268"/>
      <c r="H47" s="200"/>
      <c r="I47" s="201"/>
      <c r="J47" s="202"/>
    </row>
    <row r="48" spans="1:10" s="195" customFormat="1" ht="21" customHeight="1">
      <c r="A48" s="187" t="s">
        <v>465</v>
      </c>
      <c r="B48" s="267" t="s">
        <v>147</v>
      </c>
      <c r="C48" s="264">
        <v>7119</v>
      </c>
      <c r="D48" s="265" t="s">
        <v>138</v>
      </c>
      <c r="E48" s="266"/>
      <c r="F48" s="200">
        <f t="shared" si="1"/>
        <v>0</v>
      </c>
      <c r="G48" s="268"/>
      <c r="H48" s="200">
        <f t="shared" si="2"/>
        <v>0</v>
      </c>
      <c r="I48" s="201">
        <f t="shared" si="3"/>
        <v>0</v>
      </c>
      <c r="J48" s="202"/>
    </row>
    <row r="49" spans="1:10" s="195" customFormat="1" ht="21" customHeight="1">
      <c r="A49" s="187" t="s">
        <v>466</v>
      </c>
      <c r="B49" s="263" t="s">
        <v>136</v>
      </c>
      <c r="C49" s="264"/>
      <c r="D49" s="265"/>
      <c r="E49" s="266"/>
      <c r="F49" s="200"/>
      <c r="G49" s="268"/>
      <c r="H49" s="200"/>
      <c r="I49" s="201"/>
      <c r="J49" s="202"/>
    </row>
    <row r="50" spans="1:10" s="195" customFormat="1" ht="21" customHeight="1">
      <c r="A50" s="187" t="s">
        <v>461</v>
      </c>
      <c r="B50" s="267" t="s">
        <v>137</v>
      </c>
      <c r="C50" s="264">
        <v>938</v>
      </c>
      <c r="D50" s="265" t="s">
        <v>138</v>
      </c>
      <c r="E50" s="266"/>
      <c r="F50" s="200">
        <f t="shared" si="1"/>
        <v>0</v>
      </c>
      <c r="G50" s="268"/>
      <c r="H50" s="200">
        <f t="shared" si="2"/>
        <v>0</v>
      </c>
      <c r="I50" s="201">
        <f t="shared" si="3"/>
        <v>0</v>
      </c>
      <c r="J50" s="202"/>
    </row>
    <row r="51" spans="1:10" s="195" customFormat="1" ht="21" customHeight="1">
      <c r="A51" s="187" t="s">
        <v>467</v>
      </c>
      <c r="B51" s="267" t="s">
        <v>139</v>
      </c>
      <c r="C51" s="264">
        <v>266</v>
      </c>
      <c r="D51" s="265" t="s">
        <v>138</v>
      </c>
      <c r="E51" s="266"/>
      <c r="F51" s="200">
        <f t="shared" si="1"/>
        <v>0</v>
      </c>
      <c r="G51" s="268"/>
      <c r="H51" s="200">
        <f t="shared" si="2"/>
        <v>0</v>
      </c>
      <c r="I51" s="201">
        <f t="shared" si="3"/>
        <v>0</v>
      </c>
      <c r="J51" s="202"/>
    </row>
    <row r="52" spans="1:10" s="195" customFormat="1" ht="21" customHeight="1">
      <c r="A52" s="187" t="s">
        <v>462</v>
      </c>
      <c r="B52" s="267" t="s">
        <v>148</v>
      </c>
      <c r="C52" s="264">
        <v>1749</v>
      </c>
      <c r="D52" s="265" t="s">
        <v>138</v>
      </c>
      <c r="E52" s="266"/>
      <c r="F52" s="200">
        <f t="shared" si="1"/>
        <v>0</v>
      </c>
      <c r="G52" s="268"/>
      <c r="H52" s="200">
        <f t="shared" si="2"/>
        <v>0</v>
      </c>
      <c r="I52" s="201">
        <f t="shared" si="3"/>
        <v>0</v>
      </c>
      <c r="J52" s="202"/>
    </row>
    <row r="53" spans="1:10" s="195" customFormat="1" ht="21" customHeight="1">
      <c r="A53" s="187" t="s">
        <v>468</v>
      </c>
      <c r="B53" s="263" t="s">
        <v>140</v>
      </c>
      <c r="C53" s="264">
        <v>1710</v>
      </c>
      <c r="D53" s="265" t="s">
        <v>141</v>
      </c>
      <c r="E53" s="266"/>
      <c r="F53" s="200">
        <f t="shared" si="1"/>
        <v>0</v>
      </c>
      <c r="G53" s="268"/>
      <c r="H53" s="200">
        <f t="shared" si="2"/>
        <v>0</v>
      </c>
      <c r="I53" s="201">
        <f t="shared" si="3"/>
        <v>0</v>
      </c>
      <c r="J53" s="202"/>
    </row>
    <row r="54" spans="1:10" s="195" customFormat="1" ht="21" customHeight="1">
      <c r="A54" s="187" t="s">
        <v>469</v>
      </c>
      <c r="B54" s="263" t="s">
        <v>142</v>
      </c>
      <c r="C54" s="264">
        <v>1315</v>
      </c>
      <c r="D54" s="265" t="s">
        <v>15</v>
      </c>
      <c r="E54" s="266"/>
      <c r="F54" s="200">
        <f t="shared" si="1"/>
        <v>0</v>
      </c>
      <c r="G54" s="268"/>
      <c r="H54" s="200">
        <f t="shared" si="2"/>
        <v>0</v>
      </c>
      <c r="I54" s="201">
        <f t="shared" si="3"/>
        <v>0</v>
      </c>
      <c r="J54" s="202"/>
    </row>
    <row r="55" spans="1:10" s="195" customFormat="1" ht="21" customHeight="1">
      <c r="A55" s="187" t="s">
        <v>470</v>
      </c>
      <c r="B55" s="263" t="s">
        <v>143</v>
      </c>
      <c r="C55" s="264">
        <v>329</v>
      </c>
      <c r="D55" s="265" t="s">
        <v>138</v>
      </c>
      <c r="E55" s="266"/>
      <c r="F55" s="200">
        <f t="shared" si="1"/>
        <v>0</v>
      </c>
      <c r="G55" s="268"/>
      <c r="H55" s="200">
        <f t="shared" si="2"/>
        <v>0</v>
      </c>
      <c r="I55" s="201">
        <f t="shared" si="3"/>
        <v>0</v>
      </c>
      <c r="J55" s="202"/>
    </row>
    <row r="56" spans="1:10" s="195" customFormat="1" ht="21" customHeight="1">
      <c r="A56" s="187" t="s">
        <v>471</v>
      </c>
      <c r="B56" s="263" t="s">
        <v>144</v>
      </c>
      <c r="C56" s="264">
        <v>125</v>
      </c>
      <c r="D56" s="265" t="s">
        <v>138</v>
      </c>
      <c r="E56" s="266"/>
      <c r="F56" s="200">
        <f t="shared" si="1"/>
        <v>0</v>
      </c>
      <c r="G56" s="268"/>
      <c r="H56" s="200">
        <f t="shared" si="2"/>
        <v>0</v>
      </c>
      <c r="I56" s="201">
        <f t="shared" si="3"/>
        <v>0</v>
      </c>
      <c r="J56" s="202"/>
    </row>
    <row r="57" spans="1:10" s="195" customFormat="1" ht="21" customHeight="1">
      <c r="A57" s="249">
        <v>2.4</v>
      </c>
      <c r="B57" s="256" t="s">
        <v>149</v>
      </c>
      <c r="C57" s="257"/>
      <c r="D57" s="265"/>
      <c r="E57" s="266"/>
      <c r="F57" s="200"/>
      <c r="G57" s="266"/>
      <c r="H57" s="200"/>
      <c r="I57" s="201"/>
      <c r="J57" s="202"/>
    </row>
    <row r="58" spans="1:10" s="195" customFormat="1" ht="21" customHeight="1">
      <c r="A58" s="187" t="s">
        <v>472</v>
      </c>
      <c r="B58" s="263" t="s">
        <v>443</v>
      </c>
      <c r="C58" s="264">
        <v>203</v>
      </c>
      <c r="D58" s="265" t="s">
        <v>134</v>
      </c>
      <c r="E58" s="266"/>
      <c r="F58" s="200">
        <f>ROUND(E58*C58,2)</f>
        <v>0</v>
      </c>
      <c r="G58" s="268"/>
      <c r="H58" s="200">
        <f t="shared" si="2"/>
        <v>0</v>
      </c>
      <c r="I58" s="201">
        <f t="shared" si="3"/>
        <v>0</v>
      </c>
      <c r="J58" s="210"/>
    </row>
    <row r="59" spans="1:10" s="195" customFormat="1" ht="21" customHeight="1">
      <c r="A59" s="187" t="s">
        <v>473</v>
      </c>
      <c r="B59" s="263" t="s">
        <v>146</v>
      </c>
      <c r="C59" s="264"/>
      <c r="D59" s="265"/>
      <c r="E59" s="266"/>
      <c r="F59" s="200"/>
      <c r="G59" s="268"/>
      <c r="H59" s="200"/>
      <c r="I59" s="201"/>
      <c r="J59" s="202"/>
    </row>
    <row r="60" spans="1:10" s="195" customFormat="1" ht="21" customHeight="1">
      <c r="A60" s="187" t="s">
        <v>474</v>
      </c>
      <c r="B60" s="267" t="s">
        <v>428</v>
      </c>
      <c r="C60" s="264">
        <v>187</v>
      </c>
      <c r="D60" s="265" t="s">
        <v>138</v>
      </c>
      <c r="E60" s="266"/>
      <c r="F60" s="200">
        <f t="shared" ref="F60" si="7">ROUND(E60*C60,2)</f>
        <v>0</v>
      </c>
      <c r="G60" s="268"/>
      <c r="H60" s="200">
        <f t="shared" ref="H60" si="8">ROUND(G60*C60,2)</f>
        <v>0</v>
      </c>
      <c r="I60" s="201">
        <f t="shared" ref="I60" si="9">+F60+H60</f>
        <v>0</v>
      </c>
      <c r="J60" s="202"/>
    </row>
    <row r="61" spans="1:10" s="195" customFormat="1" ht="21" customHeight="1">
      <c r="A61" s="187" t="s">
        <v>475</v>
      </c>
      <c r="B61" s="267" t="s">
        <v>147</v>
      </c>
      <c r="C61" s="264">
        <v>2054</v>
      </c>
      <c r="D61" s="265" t="s">
        <v>138</v>
      </c>
      <c r="E61" s="266"/>
      <c r="F61" s="200">
        <f t="shared" si="1"/>
        <v>0</v>
      </c>
      <c r="G61" s="268"/>
      <c r="H61" s="200">
        <f t="shared" si="2"/>
        <v>0</v>
      </c>
      <c r="I61" s="201">
        <f t="shared" si="3"/>
        <v>0</v>
      </c>
      <c r="J61" s="202"/>
    </row>
    <row r="62" spans="1:10" s="195" customFormat="1" ht="21" customHeight="1">
      <c r="A62" s="187" t="s">
        <v>476</v>
      </c>
      <c r="B62" s="267" t="s">
        <v>150</v>
      </c>
      <c r="C62" s="264"/>
      <c r="D62" s="265"/>
      <c r="E62" s="266"/>
      <c r="F62" s="200"/>
      <c r="G62" s="268"/>
      <c r="H62" s="200"/>
      <c r="I62" s="201"/>
      <c r="J62" s="202"/>
    </row>
    <row r="63" spans="1:10" s="195" customFormat="1" ht="21" customHeight="1">
      <c r="A63" s="187" t="s">
        <v>477</v>
      </c>
      <c r="B63" s="267" t="s">
        <v>137</v>
      </c>
      <c r="C63" s="264">
        <v>246</v>
      </c>
      <c r="D63" s="265" t="s">
        <v>138</v>
      </c>
      <c r="E63" s="266"/>
      <c r="F63" s="200">
        <f t="shared" si="1"/>
        <v>0</v>
      </c>
      <c r="G63" s="268"/>
      <c r="H63" s="200">
        <f t="shared" si="2"/>
        <v>0</v>
      </c>
      <c r="I63" s="201">
        <f t="shared" si="3"/>
        <v>0</v>
      </c>
      <c r="J63" s="202"/>
    </row>
    <row r="64" spans="1:10" s="195" customFormat="1" ht="21" customHeight="1">
      <c r="A64" s="187" t="s">
        <v>478</v>
      </c>
      <c r="B64" s="267" t="s">
        <v>148</v>
      </c>
      <c r="C64" s="264">
        <v>11195</v>
      </c>
      <c r="D64" s="265" t="s">
        <v>138</v>
      </c>
      <c r="E64" s="266"/>
      <c r="F64" s="200">
        <f t="shared" si="1"/>
        <v>0</v>
      </c>
      <c r="G64" s="268"/>
      <c r="H64" s="200">
        <f t="shared" si="2"/>
        <v>0</v>
      </c>
      <c r="I64" s="201">
        <f t="shared" si="3"/>
        <v>0</v>
      </c>
      <c r="J64" s="202"/>
    </row>
    <row r="65" spans="1:10" s="195" customFormat="1" ht="21" customHeight="1">
      <c r="A65" s="187" t="s">
        <v>479</v>
      </c>
      <c r="B65" s="267" t="s">
        <v>140</v>
      </c>
      <c r="C65" s="264">
        <v>1073</v>
      </c>
      <c r="D65" s="265" t="s">
        <v>141</v>
      </c>
      <c r="E65" s="266"/>
      <c r="F65" s="200">
        <f t="shared" si="1"/>
        <v>0</v>
      </c>
      <c r="G65" s="268"/>
      <c r="H65" s="200">
        <f t="shared" si="2"/>
        <v>0</v>
      </c>
      <c r="I65" s="201">
        <f t="shared" si="3"/>
        <v>0</v>
      </c>
      <c r="J65" s="202"/>
    </row>
    <row r="66" spans="1:10" s="195" customFormat="1" ht="21" customHeight="1">
      <c r="A66" s="187" t="s">
        <v>480</v>
      </c>
      <c r="B66" s="263" t="s">
        <v>142</v>
      </c>
      <c r="C66" s="264">
        <v>825</v>
      </c>
      <c r="D66" s="265" t="s">
        <v>15</v>
      </c>
      <c r="E66" s="266"/>
      <c r="F66" s="200">
        <f t="shared" si="1"/>
        <v>0</v>
      </c>
      <c r="G66" s="268"/>
      <c r="H66" s="200">
        <f t="shared" si="2"/>
        <v>0</v>
      </c>
      <c r="I66" s="201">
        <f t="shared" si="3"/>
        <v>0</v>
      </c>
      <c r="J66" s="202"/>
    </row>
    <row r="67" spans="1:10" s="195" customFormat="1" ht="21" customHeight="1">
      <c r="A67" s="187" t="s">
        <v>481</v>
      </c>
      <c r="B67" s="267" t="s">
        <v>143</v>
      </c>
      <c r="C67" s="264">
        <v>206</v>
      </c>
      <c r="D67" s="265" t="s">
        <v>138</v>
      </c>
      <c r="E67" s="266"/>
      <c r="F67" s="200">
        <f t="shared" si="1"/>
        <v>0</v>
      </c>
      <c r="G67" s="268"/>
      <c r="H67" s="200">
        <f t="shared" si="2"/>
        <v>0</v>
      </c>
      <c r="I67" s="201">
        <f t="shared" si="3"/>
        <v>0</v>
      </c>
      <c r="J67" s="202"/>
    </row>
    <row r="68" spans="1:10" s="195" customFormat="1" ht="21" customHeight="1">
      <c r="A68" s="187" t="s">
        <v>482</v>
      </c>
      <c r="B68" s="267" t="s">
        <v>144</v>
      </c>
      <c r="C68" s="264">
        <v>168</v>
      </c>
      <c r="D68" s="265" t="s">
        <v>138</v>
      </c>
      <c r="E68" s="266"/>
      <c r="F68" s="200">
        <f t="shared" si="1"/>
        <v>0</v>
      </c>
      <c r="G68" s="268"/>
      <c r="H68" s="200">
        <f t="shared" si="2"/>
        <v>0</v>
      </c>
      <c r="I68" s="201">
        <f t="shared" si="3"/>
        <v>0</v>
      </c>
      <c r="J68" s="202"/>
    </row>
    <row r="69" spans="1:10" s="195" customFormat="1" ht="21" customHeight="1">
      <c r="A69" s="249">
        <v>2.5</v>
      </c>
      <c r="B69" s="256" t="s">
        <v>151</v>
      </c>
      <c r="C69" s="257"/>
      <c r="D69" s="265"/>
      <c r="E69" s="266"/>
      <c r="F69" s="200"/>
      <c r="G69" s="266"/>
      <c r="H69" s="200"/>
      <c r="I69" s="201"/>
      <c r="J69" s="202"/>
    </row>
    <row r="70" spans="1:10" s="195" customFormat="1" ht="21" customHeight="1">
      <c r="A70" s="187" t="s">
        <v>483</v>
      </c>
      <c r="B70" s="267" t="s">
        <v>152</v>
      </c>
      <c r="C70" s="264">
        <v>58</v>
      </c>
      <c r="D70" s="265" t="s">
        <v>134</v>
      </c>
      <c r="E70" s="266"/>
      <c r="F70" s="200">
        <f t="shared" si="1"/>
        <v>0</v>
      </c>
      <c r="G70" s="268"/>
      <c r="H70" s="200">
        <f t="shared" si="2"/>
        <v>0</v>
      </c>
      <c r="I70" s="201">
        <f t="shared" si="3"/>
        <v>0</v>
      </c>
      <c r="J70" s="202"/>
    </row>
    <row r="71" spans="1:10" s="195" customFormat="1" ht="21" customHeight="1">
      <c r="A71" s="187" t="s">
        <v>485</v>
      </c>
      <c r="B71" s="267" t="s">
        <v>442</v>
      </c>
      <c r="C71" s="264">
        <v>55</v>
      </c>
      <c r="D71" s="265" t="s">
        <v>134</v>
      </c>
      <c r="E71" s="266"/>
      <c r="F71" s="200">
        <f t="shared" si="1"/>
        <v>0</v>
      </c>
      <c r="G71" s="268"/>
      <c r="H71" s="200">
        <f t="shared" si="2"/>
        <v>0</v>
      </c>
      <c r="I71" s="201">
        <f t="shared" si="3"/>
        <v>0</v>
      </c>
      <c r="J71" s="202"/>
    </row>
    <row r="72" spans="1:10" s="195" customFormat="1" ht="21" customHeight="1">
      <c r="A72" s="187" t="s">
        <v>486</v>
      </c>
      <c r="B72" s="263" t="s">
        <v>146</v>
      </c>
      <c r="C72" s="264"/>
      <c r="D72" s="265"/>
      <c r="E72" s="266"/>
      <c r="F72" s="200"/>
      <c r="G72" s="268"/>
      <c r="H72" s="200"/>
      <c r="I72" s="201"/>
      <c r="J72" s="202"/>
    </row>
    <row r="73" spans="1:10" s="195" customFormat="1" ht="21" customHeight="1">
      <c r="A73" s="187" t="s">
        <v>487</v>
      </c>
      <c r="B73" s="267" t="s">
        <v>428</v>
      </c>
      <c r="C73" s="264">
        <v>113</v>
      </c>
      <c r="D73" s="265" t="s">
        <v>138</v>
      </c>
      <c r="E73" s="266"/>
      <c r="F73" s="200">
        <f t="shared" ref="F73" si="10">ROUND(E73*C73,2)</f>
        <v>0</v>
      </c>
      <c r="G73" s="268"/>
      <c r="H73" s="200">
        <f t="shared" ref="H73" si="11">ROUND(G73*C73,2)</f>
        <v>0</v>
      </c>
      <c r="I73" s="201">
        <f t="shared" ref="I73" si="12">+F73+H73</f>
        <v>0</v>
      </c>
      <c r="J73" s="202"/>
    </row>
    <row r="74" spans="1:10" s="195" customFormat="1" ht="21" customHeight="1">
      <c r="A74" s="187" t="s">
        <v>488</v>
      </c>
      <c r="B74" s="267" t="s">
        <v>147</v>
      </c>
      <c r="C74" s="264">
        <v>4196</v>
      </c>
      <c r="D74" s="265" t="s">
        <v>138</v>
      </c>
      <c r="E74" s="266"/>
      <c r="F74" s="200">
        <f t="shared" si="1"/>
        <v>0</v>
      </c>
      <c r="G74" s="268"/>
      <c r="H74" s="200">
        <f t="shared" si="2"/>
        <v>0</v>
      </c>
      <c r="I74" s="201">
        <f t="shared" si="3"/>
        <v>0</v>
      </c>
      <c r="J74" s="202"/>
    </row>
    <row r="75" spans="1:10" s="195" customFormat="1" ht="21" customHeight="1">
      <c r="A75" s="187" t="s">
        <v>489</v>
      </c>
      <c r="B75" s="263" t="s">
        <v>136</v>
      </c>
      <c r="C75" s="264"/>
      <c r="D75" s="265"/>
      <c r="E75" s="266"/>
      <c r="F75" s="200"/>
      <c r="G75" s="268"/>
      <c r="H75" s="200"/>
      <c r="I75" s="201"/>
      <c r="J75" s="202"/>
    </row>
    <row r="76" spans="1:10" s="195" customFormat="1" ht="21" customHeight="1">
      <c r="A76" s="187" t="s">
        <v>490</v>
      </c>
      <c r="B76" s="267" t="s">
        <v>137</v>
      </c>
      <c r="C76" s="264">
        <v>3121</v>
      </c>
      <c r="D76" s="265" t="s">
        <v>138</v>
      </c>
      <c r="E76" s="266"/>
      <c r="F76" s="200">
        <f t="shared" si="1"/>
        <v>0</v>
      </c>
      <c r="G76" s="268"/>
      <c r="H76" s="200">
        <f t="shared" si="2"/>
        <v>0</v>
      </c>
      <c r="I76" s="201">
        <f t="shared" si="3"/>
        <v>0</v>
      </c>
      <c r="J76" s="202"/>
    </row>
    <row r="77" spans="1:10" s="195" customFormat="1" ht="21" customHeight="1">
      <c r="A77" s="187" t="s">
        <v>491</v>
      </c>
      <c r="B77" s="263" t="s">
        <v>153</v>
      </c>
      <c r="C77" s="264">
        <v>1045</v>
      </c>
      <c r="D77" s="265" t="s">
        <v>15</v>
      </c>
      <c r="E77" s="266"/>
      <c r="F77" s="200">
        <f t="shared" si="1"/>
        <v>0</v>
      </c>
      <c r="G77" s="268"/>
      <c r="H77" s="200">
        <f t="shared" si="2"/>
        <v>0</v>
      </c>
      <c r="I77" s="201">
        <f t="shared" si="3"/>
        <v>0</v>
      </c>
      <c r="J77" s="202"/>
    </row>
    <row r="78" spans="1:10" s="195" customFormat="1" ht="21" customHeight="1">
      <c r="A78" s="187" t="s">
        <v>492</v>
      </c>
      <c r="B78" s="267" t="s">
        <v>154</v>
      </c>
      <c r="C78" s="264">
        <v>1045</v>
      </c>
      <c r="D78" s="265" t="s">
        <v>15</v>
      </c>
      <c r="E78" s="266"/>
      <c r="F78" s="200">
        <f t="shared" si="1"/>
        <v>0</v>
      </c>
      <c r="G78" s="268"/>
      <c r="H78" s="200">
        <f t="shared" si="2"/>
        <v>0</v>
      </c>
      <c r="I78" s="201">
        <f t="shared" si="3"/>
        <v>0</v>
      </c>
      <c r="J78" s="202"/>
    </row>
    <row r="79" spans="1:10" s="195" customFormat="1" ht="21" customHeight="1">
      <c r="A79" s="187" t="s">
        <v>493</v>
      </c>
      <c r="B79" s="267" t="s">
        <v>140</v>
      </c>
      <c r="C79" s="264">
        <v>65</v>
      </c>
      <c r="D79" s="265" t="s">
        <v>141</v>
      </c>
      <c r="E79" s="266"/>
      <c r="F79" s="200">
        <f t="shared" si="1"/>
        <v>0</v>
      </c>
      <c r="G79" s="268"/>
      <c r="H79" s="200">
        <f t="shared" si="2"/>
        <v>0</v>
      </c>
      <c r="I79" s="201">
        <f t="shared" si="3"/>
        <v>0</v>
      </c>
      <c r="J79" s="202"/>
    </row>
    <row r="80" spans="1:10" s="195" customFormat="1" ht="21" customHeight="1">
      <c r="A80" s="187" t="s">
        <v>494</v>
      </c>
      <c r="B80" s="267" t="s">
        <v>142</v>
      </c>
      <c r="C80" s="264">
        <v>50</v>
      </c>
      <c r="D80" s="265" t="s">
        <v>15</v>
      </c>
      <c r="E80" s="266"/>
      <c r="F80" s="200">
        <f t="shared" si="1"/>
        <v>0</v>
      </c>
      <c r="G80" s="268"/>
      <c r="H80" s="200">
        <f t="shared" si="2"/>
        <v>0</v>
      </c>
      <c r="I80" s="201">
        <f t="shared" si="3"/>
        <v>0</v>
      </c>
      <c r="J80" s="202"/>
    </row>
    <row r="81" spans="1:10" s="195" customFormat="1" ht="21" customHeight="1">
      <c r="A81" s="187" t="s">
        <v>495</v>
      </c>
      <c r="B81" s="263" t="s">
        <v>143</v>
      </c>
      <c r="C81" s="264">
        <v>13</v>
      </c>
      <c r="D81" s="265" t="s">
        <v>138</v>
      </c>
      <c r="E81" s="266"/>
      <c r="F81" s="200">
        <f t="shared" si="1"/>
        <v>0</v>
      </c>
      <c r="G81" s="268"/>
      <c r="H81" s="200">
        <f t="shared" si="2"/>
        <v>0</v>
      </c>
      <c r="I81" s="201">
        <f t="shared" si="3"/>
        <v>0</v>
      </c>
      <c r="J81" s="202"/>
    </row>
    <row r="82" spans="1:10" s="195" customFormat="1" ht="21" customHeight="1">
      <c r="A82" s="187" t="s">
        <v>496</v>
      </c>
      <c r="B82" s="267" t="s">
        <v>144</v>
      </c>
      <c r="C82" s="264">
        <v>91</v>
      </c>
      <c r="D82" s="265" t="s">
        <v>138</v>
      </c>
      <c r="E82" s="266"/>
      <c r="F82" s="200">
        <f t="shared" si="1"/>
        <v>0</v>
      </c>
      <c r="G82" s="268"/>
      <c r="H82" s="200">
        <f t="shared" si="2"/>
        <v>0</v>
      </c>
      <c r="I82" s="201">
        <f t="shared" si="3"/>
        <v>0</v>
      </c>
      <c r="J82" s="202"/>
    </row>
    <row r="83" spans="1:10" s="195" customFormat="1" ht="21" customHeight="1">
      <c r="A83" s="249">
        <v>2.6</v>
      </c>
      <c r="B83" s="269" t="s">
        <v>155</v>
      </c>
      <c r="C83" s="264"/>
      <c r="D83" s="265"/>
      <c r="E83" s="266"/>
      <c r="F83" s="200"/>
      <c r="G83" s="268"/>
      <c r="H83" s="200"/>
      <c r="I83" s="201"/>
      <c r="J83" s="210"/>
    </row>
    <row r="84" spans="1:10" s="195" customFormat="1" ht="21" customHeight="1">
      <c r="A84" s="187" t="s">
        <v>497</v>
      </c>
      <c r="B84" s="267" t="s">
        <v>442</v>
      </c>
      <c r="C84" s="264">
        <v>17</v>
      </c>
      <c r="D84" s="265" t="s">
        <v>134</v>
      </c>
      <c r="E84" s="266"/>
      <c r="F84" s="200">
        <f t="shared" si="1"/>
        <v>0</v>
      </c>
      <c r="G84" s="268"/>
      <c r="H84" s="200">
        <f t="shared" si="2"/>
        <v>0</v>
      </c>
      <c r="I84" s="201">
        <f t="shared" si="3"/>
        <v>0</v>
      </c>
      <c r="J84" s="202"/>
    </row>
    <row r="85" spans="1:10" s="195" customFormat="1" ht="21" customHeight="1">
      <c r="A85" s="187" t="s">
        <v>501</v>
      </c>
      <c r="B85" s="263" t="s">
        <v>146</v>
      </c>
      <c r="C85" s="264"/>
      <c r="D85" s="265"/>
      <c r="E85" s="266"/>
      <c r="F85" s="200"/>
      <c r="G85" s="268"/>
      <c r="H85" s="200"/>
      <c r="I85" s="201"/>
      <c r="J85" s="202"/>
    </row>
    <row r="86" spans="1:10" s="195" customFormat="1" ht="21" customHeight="1">
      <c r="A86" s="187" t="s">
        <v>500</v>
      </c>
      <c r="B86" s="267" t="s">
        <v>147</v>
      </c>
      <c r="C86" s="264">
        <v>555</v>
      </c>
      <c r="D86" s="265" t="s">
        <v>138</v>
      </c>
      <c r="E86" s="266"/>
      <c r="F86" s="200">
        <f t="shared" si="1"/>
        <v>0</v>
      </c>
      <c r="G86" s="268"/>
      <c r="H86" s="200">
        <f t="shared" si="2"/>
        <v>0</v>
      </c>
      <c r="I86" s="201">
        <f t="shared" si="3"/>
        <v>0</v>
      </c>
      <c r="J86" s="202"/>
    </row>
    <row r="87" spans="1:10" s="195" customFormat="1" ht="21" customHeight="1">
      <c r="A87" s="187" t="s">
        <v>503</v>
      </c>
      <c r="B87" s="263" t="s">
        <v>136</v>
      </c>
      <c r="C87" s="264"/>
      <c r="D87" s="265"/>
      <c r="E87" s="266"/>
      <c r="F87" s="200"/>
      <c r="G87" s="268"/>
      <c r="H87" s="200"/>
      <c r="I87" s="201"/>
      <c r="J87" s="202"/>
    </row>
    <row r="88" spans="1:10" s="195" customFormat="1" ht="21" customHeight="1">
      <c r="A88" s="187" t="s">
        <v>498</v>
      </c>
      <c r="B88" s="267" t="s">
        <v>139</v>
      </c>
      <c r="C88" s="264">
        <v>710</v>
      </c>
      <c r="D88" s="265" t="s">
        <v>138</v>
      </c>
      <c r="E88" s="266"/>
      <c r="F88" s="200">
        <f t="shared" si="1"/>
        <v>0</v>
      </c>
      <c r="G88" s="268"/>
      <c r="H88" s="200">
        <f t="shared" si="2"/>
        <v>0</v>
      </c>
      <c r="I88" s="201">
        <f t="shared" si="3"/>
        <v>0</v>
      </c>
      <c r="J88" s="202"/>
    </row>
    <row r="89" spans="1:10" s="195" customFormat="1" ht="21" customHeight="1">
      <c r="A89" s="187" t="s">
        <v>502</v>
      </c>
      <c r="B89" s="263" t="s">
        <v>140</v>
      </c>
      <c r="C89" s="264">
        <v>189</v>
      </c>
      <c r="D89" s="265" t="s">
        <v>141</v>
      </c>
      <c r="E89" s="266"/>
      <c r="F89" s="200">
        <f t="shared" si="1"/>
        <v>0</v>
      </c>
      <c r="G89" s="268"/>
      <c r="H89" s="200">
        <f t="shared" si="2"/>
        <v>0</v>
      </c>
      <c r="I89" s="201">
        <f t="shared" si="3"/>
        <v>0</v>
      </c>
      <c r="J89" s="202"/>
    </row>
    <row r="90" spans="1:10" s="195" customFormat="1" ht="21" customHeight="1">
      <c r="A90" s="187" t="s">
        <v>499</v>
      </c>
      <c r="B90" s="267" t="s">
        <v>142</v>
      </c>
      <c r="C90" s="264">
        <v>145</v>
      </c>
      <c r="D90" s="265" t="s">
        <v>15</v>
      </c>
      <c r="E90" s="266"/>
      <c r="F90" s="200">
        <f t="shared" si="1"/>
        <v>0</v>
      </c>
      <c r="G90" s="268"/>
      <c r="H90" s="200">
        <f t="shared" si="2"/>
        <v>0</v>
      </c>
      <c r="I90" s="201">
        <f t="shared" si="3"/>
        <v>0</v>
      </c>
      <c r="J90" s="202"/>
    </row>
    <row r="91" spans="1:10" s="195" customFormat="1" ht="21" customHeight="1">
      <c r="A91" s="187" t="s">
        <v>504</v>
      </c>
      <c r="B91" s="267" t="s">
        <v>143</v>
      </c>
      <c r="C91" s="264">
        <v>36</v>
      </c>
      <c r="D91" s="265" t="s">
        <v>138</v>
      </c>
      <c r="E91" s="266"/>
      <c r="F91" s="200">
        <f t="shared" si="1"/>
        <v>0</v>
      </c>
      <c r="G91" s="268"/>
      <c r="H91" s="200">
        <f t="shared" si="2"/>
        <v>0</v>
      </c>
      <c r="I91" s="201">
        <f t="shared" si="3"/>
        <v>0</v>
      </c>
      <c r="J91" s="202"/>
    </row>
    <row r="92" spans="1:10" s="195" customFormat="1" ht="21" customHeight="1">
      <c r="A92" s="187" t="s">
        <v>505</v>
      </c>
      <c r="B92" s="267" t="s">
        <v>144</v>
      </c>
      <c r="C92" s="264">
        <v>25</v>
      </c>
      <c r="D92" s="265" t="s">
        <v>138</v>
      </c>
      <c r="E92" s="266"/>
      <c r="F92" s="200">
        <f t="shared" si="1"/>
        <v>0</v>
      </c>
      <c r="G92" s="268"/>
      <c r="H92" s="200">
        <f t="shared" si="2"/>
        <v>0</v>
      </c>
      <c r="I92" s="201">
        <f t="shared" si="3"/>
        <v>0</v>
      </c>
      <c r="J92" s="202"/>
    </row>
    <row r="93" spans="1:10" s="195" customFormat="1" ht="21" customHeight="1">
      <c r="A93" s="249">
        <v>2.7</v>
      </c>
      <c r="B93" s="269" t="s">
        <v>156</v>
      </c>
      <c r="C93" s="264"/>
      <c r="D93" s="270"/>
      <c r="E93" s="271"/>
      <c r="F93" s="200"/>
      <c r="G93" s="271"/>
      <c r="H93" s="200"/>
      <c r="I93" s="201"/>
      <c r="J93" s="202"/>
    </row>
    <row r="94" spans="1:10" s="276" customFormat="1" ht="21" customHeight="1">
      <c r="A94" s="187" t="s">
        <v>506</v>
      </c>
      <c r="B94" s="272" t="s">
        <v>406</v>
      </c>
      <c r="C94" s="273">
        <f>ROUND(18*103.2,0)</f>
        <v>1858</v>
      </c>
      <c r="D94" s="196" t="s">
        <v>138</v>
      </c>
      <c r="E94" s="274"/>
      <c r="F94" s="200">
        <f>ROUND(E94*C94,2)</f>
        <v>0</v>
      </c>
      <c r="G94" s="275"/>
      <c r="H94" s="200">
        <f t="shared" si="2"/>
        <v>0</v>
      </c>
      <c r="I94" s="201">
        <f t="shared" si="3"/>
        <v>0</v>
      </c>
      <c r="J94" s="202"/>
    </row>
    <row r="95" spans="1:10" s="276" customFormat="1" ht="21" customHeight="1">
      <c r="A95" s="187" t="s">
        <v>507</v>
      </c>
      <c r="B95" s="272" t="s">
        <v>407</v>
      </c>
      <c r="C95" s="273">
        <f>ROUND(3*127.8,0)</f>
        <v>383</v>
      </c>
      <c r="D95" s="196" t="s">
        <v>138</v>
      </c>
      <c r="E95" s="274"/>
      <c r="F95" s="200">
        <f>ROUND(E95*C95,2)</f>
        <v>0</v>
      </c>
      <c r="G95" s="275"/>
      <c r="H95" s="200">
        <f t="shared" si="2"/>
        <v>0</v>
      </c>
      <c r="I95" s="201">
        <f t="shared" si="3"/>
        <v>0</v>
      </c>
      <c r="J95" s="202"/>
    </row>
    <row r="96" spans="1:10" s="276" customFormat="1" ht="21" customHeight="1">
      <c r="A96" s="187" t="s">
        <v>508</v>
      </c>
      <c r="B96" s="272" t="s">
        <v>408</v>
      </c>
      <c r="C96" s="273">
        <f>ROUND(16*38.5,0)</f>
        <v>616</v>
      </c>
      <c r="D96" s="196" t="s">
        <v>138</v>
      </c>
      <c r="E96" s="274"/>
      <c r="F96" s="200">
        <f t="shared" si="1"/>
        <v>0</v>
      </c>
      <c r="G96" s="275"/>
      <c r="H96" s="200">
        <f t="shared" si="2"/>
        <v>0</v>
      </c>
      <c r="I96" s="201">
        <f t="shared" si="3"/>
        <v>0</v>
      </c>
      <c r="J96" s="202"/>
    </row>
    <row r="97" spans="1:10" s="276" customFormat="1" ht="21" customHeight="1">
      <c r="A97" s="187" t="s">
        <v>509</v>
      </c>
      <c r="B97" s="272" t="s">
        <v>409</v>
      </c>
      <c r="C97" s="273">
        <f>ROUND(32*53,0)</f>
        <v>1696</v>
      </c>
      <c r="D97" s="196" t="s">
        <v>138</v>
      </c>
      <c r="E97" s="274"/>
      <c r="F97" s="200">
        <f t="shared" ref="F97:F104" si="13">ROUND(E97*C97,2)</f>
        <v>0</v>
      </c>
      <c r="G97" s="275"/>
      <c r="H97" s="200">
        <f t="shared" ref="H97:H104" si="14">ROUND(G97*C97,2)</f>
        <v>0</v>
      </c>
      <c r="I97" s="201">
        <f t="shared" ref="I97:I104" si="15">+F97+H97</f>
        <v>0</v>
      </c>
      <c r="J97" s="202"/>
    </row>
    <row r="98" spans="1:10" s="276" customFormat="1" ht="21" customHeight="1">
      <c r="A98" s="187" t="s">
        <v>510</v>
      </c>
      <c r="B98" s="272" t="s">
        <v>410</v>
      </c>
      <c r="C98" s="273">
        <f>ROUND(125*49.56,0)</f>
        <v>6195</v>
      </c>
      <c r="D98" s="196" t="s">
        <v>138</v>
      </c>
      <c r="E98" s="274"/>
      <c r="F98" s="200">
        <f t="shared" si="13"/>
        <v>0</v>
      </c>
      <c r="G98" s="275"/>
      <c r="H98" s="200">
        <f t="shared" si="14"/>
        <v>0</v>
      </c>
      <c r="I98" s="201">
        <f t="shared" si="15"/>
        <v>0</v>
      </c>
      <c r="J98" s="202"/>
    </row>
    <row r="99" spans="1:10" s="276" customFormat="1" ht="21" customHeight="1">
      <c r="A99" s="187" t="s">
        <v>511</v>
      </c>
      <c r="B99" s="272" t="s">
        <v>411</v>
      </c>
      <c r="C99" s="273">
        <f>ROUND(32*120.76,0)</f>
        <v>3864</v>
      </c>
      <c r="D99" s="196" t="s">
        <v>138</v>
      </c>
      <c r="E99" s="274"/>
      <c r="F99" s="200">
        <f t="shared" si="13"/>
        <v>0</v>
      </c>
      <c r="G99" s="275"/>
      <c r="H99" s="200">
        <f t="shared" si="14"/>
        <v>0</v>
      </c>
      <c r="I99" s="201">
        <f t="shared" si="15"/>
        <v>0</v>
      </c>
      <c r="J99" s="202"/>
    </row>
    <row r="100" spans="1:10" s="195" customFormat="1" ht="21" customHeight="1">
      <c r="A100" s="187" t="s">
        <v>512</v>
      </c>
      <c r="B100" s="277" t="s">
        <v>157</v>
      </c>
      <c r="C100" s="278">
        <f>46+5+12</f>
        <v>63</v>
      </c>
      <c r="D100" s="265" t="s">
        <v>158</v>
      </c>
      <c r="E100" s="266"/>
      <c r="F100" s="200">
        <f t="shared" si="13"/>
        <v>0</v>
      </c>
      <c r="G100" s="274"/>
      <c r="H100" s="200">
        <f>ROUND(G100*C100,2)</f>
        <v>0</v>
      </c>
      <c r="I100" s="201">
        <f t="shared" si="15"/>
        <v>0</v>
      </c>
      <c r="J100" s="202"/>
    </row>
    <row r="101" spans="1:10" s="195" customFormat="1" ht="21" customHeight="1">
      <c r="A101" s="187" t="s">
        <v>513</v>
      </c>
      <c r="B101" s="277" t="s">
        <v>159</v>
      </c>
      <c r="C101" s="278">
        <f>C100*4</f>
        <v>252</v>
      </c>
      <c r="D101" s="265" t="s">
        <v>95</v>
      </c>
      <c r="E101" s="266"/>
      <c r="F101" s="200">
        <f t="shared" si="13"/>
        <v>0</v>
      </c>
      <c r="G101" s="268"/>
      <c r="H101" s="200">
        <f t="shared" si="14"/>
        <v>0</v>
      </c>
      <c r="I101" s="201">
        <f t="shared" si="15"/>
        <v>0</v>
      </c>
      <c r="J101" s="202"/>
    </row>
    <row r="102" spans="1:10" s="195" customFormat="1" ht="21" customHeight="1">
      <c r="A102" s="187" t="s">
        <v>514</v>
      </c>
      <c r="B102" s="277" t="s">
        <v>160</v>
      </c>
      <c r="C102" s="278">
        <v>6</v>
      </c>
      <c r="D102" s="265" t="s">
        <v>161</v>
      </c>
      <c r="E102" s="266"/>
      <c r="F102" s="200">
        <f t="shared" si="13"/>
        <v>0</v>
      </c>
      <c r="G102" s="268"/>
      <c r="H102" s="200">
        <f t="shared" si="14"/>
        <v>0</v>
      </c>
      <c r="I102" s="201">
        <f t="shared" si="15"/>
        <v>0</v>
      </c>
      <c r="J102" s="202"/>
    </row>
    <row r="103" spans="1:10" s="195" customFormat="1" ht="21" customHeight="1">
      <c r="A103" s="187">
        <v>2.8</v>
      </c>
      <c r="B103" s="267" t="s">
        <v>162</v>
      </c>
      <c r="C103" s="279">
        <v>1</v>
      </c>
      <c r="D103" s="196" t="s">
        <v>97</v>
      </c>
      <c r="E103" s="266"/>
      <c r="F103" s="200">
        <f t="shared" si="13"/>
        <v>0</v>
      </c>
      <c r="G103" s="268"/>
      <c r="H103" s="200">
        <f t="shared" si="14"/>
        <v>0</v>
      </c>
      <c r="I103" s="201">
        <f t="shared" si="15"/>
        <v>0</v>
      </c>
      <c r="J103" s="210"/>
    </row>
    <row r="104" spans="1:10" s="195" customFormat="1" ht="21" customHeight="1">
      <c r="A104" s="280">
        <v>2.9</v>
      </c>
      <c r="B104" s="267" t="s">
        <v>163</v>
      </c>
      <c r="C104" s="279">
        <v>1</v>
      </c>
      <c r="D104" s="196" t="s">
        <v>97</v>
      </c>
      <c r="E104" s="266"/>
      <c r="F104" s="200">
        <f t="shared" si="13"/>
        <v>0</v>
      </c>
      <c r="G104" s="268"/>
      <c r="H104" s="200">
        <f t="shared" si="14"/>
        <v>0</v>
      </c>
      <c r="I104" s="201">
        <f t="shared" si="15"/>
        <v>0</v>
      </c>
      <c r="J104" s="210"/>
    </row>
    <row r="105" spans="1:10" s="195" customFormat="1" ht="21" customHeight="1">
      <c r="A105" s="281"/>
      <c r="B105" s="282"/>
      <c r="C105" s="281"/>
      <c r="D105" s="281"/>
      <c r="E105" s="283"/>
      <c r="F105" s="284"/>
      <c r="G105" s="283"/>
      <c r="H105" s="284"/>
      <c r="I105" s="285"/>
      <c r="J105" s="210"/>
    </row>
    <row r="106" spans="1:10" s="195" customFormat="1" ht="21" customHeight="1" thickBot="1">
      <c r="A106" s="211"/>
      <c r="B106" s="212" t="str">
        <f>"รวมราคา"&amp;B27</f>
        <v>รวมราคาหมวดงานวิศวกรรมโครงสร้าง</v>
      </c>
      <c r="C106" s="286"/>
      <c r="D106" s="211"/>
      <c r="E106" s="287"/>
      <c r="F106" s="213">
        <f>SUM(F28:F105)</f>
        <v>0</v>
      </c>
      <c r="G106" s="287"/>
      <c r="H106" s="213">
        <f>SUM(H28:H105)</f>
        <v>0</v>
      </c>
      <c r="I106" s="213">
        <f>SUM(I28:I105)</f>
        <v>0</v>
      </c>
      <c r="J106" s="215"/>
    </row>
    <row r="107" spans="1:10" s="195" customFormat="1" ht="21" customHeight="1" thickTop="1">
      <c r="A107" s="204"/>
      <c r="B107" s="288"/>
      <c r="C107" s="289"/>
      <c r="D107" s="204"/>
      <c r="E107" s="207"/>
      <c r="F107" s="208"/>
      <c r="G107" s="207"/>
      <c r="H107" s="208"/>
      <c r="I107" s="290"/>
      <c r="J107" s="291"/>
    </row>
    <row r="108" spans="1:10" s="195" customFormat="1" ht="21" customHeight="1">
      <c r="A108" s="249">
        <v>3</v>
      </c>
      <c r="B108" s="292" t="s">
        <v>164</v>
      </c>
      <c r="C108" s="251"/>
      <c r="D108" s="249"/>
      <c r="E108" s="252"/>
      <c r="F108" s="253"/>
      <c r="G108" s="252"/>
      <c r="H108" s="253"/>
      <c r="I108" s="293"/>
      <c r="J108" s="255"/>
    </row>
    <row r="109" spans="1:10" s="221" customFormat="1" ht="21" customHeight="1">
      <c r="A109" s="222">
        <v>3.1</v>
      </c>
      <c r="B109" s="223" t="s">
        <v>165</v>
      </c>
      <c r="C109" s="294"/>
      <c r="D109" s="295"/>
      <c r="E109" s="296"/>
      <c r="F109" s="297"/>
      <c r="G109" s="296"/>
      <c r="H109" s="297"/>
      <c r="I109" s="298"/>
      <c r="J109" s="299"/>
    </row>
    <row r="110" spans="1:10" s="221" customFormat="1" ht="21" customHeight="1">
      <c r="A110" s="196" t="s">
        <v>515</v>
      </c>
      <c r="B110" s="300" t="s">
        <v>734</v>
      </c>
      <c r="C110" s="224">
        <v>483</v>
      </c>
      <c r="D110" s="301" t="s">
        <v>15</v>
      </c>
      <c r="E110" s="266"/>
      <c r="F110" s="200">
        <f t="shared" ref="F110:F166" si="16">ROUND(E110*C110,2)</f>
        <v>0</v>
      </c>
      <c r="G110" s="268"/>
      <c r="H110" s="200">
        <f t="shared" ref="H110:H167" si="17">ROUND(G110*C110,2)</f>
        <v>0</v>
      </c>
      <c r="I110" s="201">
        <f t="shared" ref="I110:I173" si="18">+F110+H110</f>
        <v>0</v>
      </c>
      <c r="J110" s="202"/>
    </row>
    <row r="111" spans="1:10" s="221" customFormat="1" ht="21" customHeight="1">
      <c r="A111" s="196" t="s">
        <v>516</v>
      </c>
      <c r="B111" s="300" t="s">
        <v>735</v>
      </c>
      <c r="C111" s="224">
        <v>560</v>
      </c>
      <c r="D111" s="301" t="s">
        <v>15</v>
      </c>
      <c r="E111" s="266"/>
      <c r="F111" s="200">
        <f t="shared" si="16"/>
        <v>0</v>
      </c>
      <c r="G111" s="268"/>
      <c r="H111" s="200">
        <f t="shared" si="17"/>
        <v>0</v>
      </c>
      <c r="I111" s="201">
        <f t="shared" si="18"/>
        <v>0</v>
      </c>
      <c r="J111" s="202"/>
    </row>
    <row r="112" spans="1:10" s="221" customFormat="1" ht="21" customHeight="1">
      <c r="A112" s="196" t="s">
        <v>517</v>
      </c>
      <c r="B112" s="300" t="s">
        <v>366</v>
      </c>
      <c r="C112" s="224">
        <v>69</v>
      </c>
      <c r="D112" s="301" t="s">
        <v>15</v>
      </c>
      <c r="E112" s="266"/>
      <c r="F112" s="200">
        <f t="shared" si="16"/>
        <v>0</v>
      </c>
      <c r="G112" s="268"/>
      <c r="H112" s="200">
        <f t="shared" si="17"/>
        <v>0</v>
      </c>
      <c r="I112" s="201">
        <f t="shared" si="18"/>
        <v>0</v>
      </c>
      <c r="J112" s="202"/>
    </row>
    <row r="113" spans="1:10" s="221" customFormat="1" ht="21" customHeight="1">
      <c r="A113" s="196" t="s">
        <v>518</v>
      </c>
      <c r="B113" s="300" t="s">
        <v>367</v>
      </c>
      <c r="C113" s="224">
        <v>112</v>
      </c>
      <c r="D113" s="301" t="s">
        <v>15</v>
      </c>
      <c r="E113" s="266"/>
      <c r="F113" s="200">
        <f t="shared" si="16"/>
        <v>0</v>
      </c>
      <c r="G113" s="268"/>
      <c r="H113" s="200">
        <f t="shared" si="17"/>
        <v>0</v>
      </c>
      <c r="I113" s="201">
        <f t="shared" si="18"/>
        <v>0</v>
      </c>
      <c r="J113" s="202"/>
    </row>
    <row r="114" spans="1:10" s="221" customFormat="1" ht="21" customHeight="1">
      <c r="A114" s="196" t="s">
        <v>484</v>
      </c>
      <c r="B114" s="300" t="s">
        <v>368</v>
      </c>
      <c r="C114" s="224">
        <v>316</v>
      </c>
      <c r="D114" s="301" t="s">
        <v>15</v>
      </c>
      <c r="E114" s="266"/>
      <c r="F114" s="200">
        <f t="shared" si="16"/>
        <v>0</v>
      </c>
      <c r="G114" s="268"/>
      <c r="H114" s="200">
        <f t="shared" si="17"/>
        <v>0</v>
      </c>
      <c r="I114" s="201">
        <f t="shared" si="18"/>
        <v>0</v>
      </c>
      <c r="J114" s="202"/>
    </row>
    <row r="115" spans="1:10" s="221" customFormat="1" ht="21" customHeight="1">
      <c r="A115" s="196" t="s">
        <v>519</v>
      </c>
      <c r="B115" s="302" t="s">
        <v>369</v>
      </c>
      <c r="C115" s="303">
        <v>11</v>
      </c>
      <c r="D115" s="196" t="s">
        <v>15</v>
      </c>
      <c r="E115" s="199"/>
      <c r="F115" s="200">
        <f t="shared" si="16"/>
        <v>0</v>
      </c>
      <c r="G115" s="199"/>
      <c r="H115" s="200">
        <f t="shared" si="17"/>
        <v>0</v>
      </c>
      <c r="I115" s="201">
        <f t="shared" si="18"/>
        <v>0</v>
      </c>
      <c r="J115" s="202"/>
    </row>
    <row r="116" spans="1:10" s="221" customFormat="1" ht="21" customHeight="1">
      <c r="A116" s="222">
        <v>3.2</v>
      </c>
      <c r="B116" s="227" t="s">
        <v>166</v>
      </c>
      <c r="C116" s="294"/>
      <c r="D116" s="295"/>
      <c r="E116" s="296"/>
      <c r="F116" s="297"/>
      <c r="G116" s="296"/>
      <c r="H116" s="297"/>
      <c r="I116" s="298"/>
      <c r="J116" s="304"/>
    </row>
    <row r="117" spans="1:10" s="221" customFormat="1" ht="21" customHeight="1">
      <c r="A117" s="196" t="s">
        <v>520</v>
      </c>
      <c r="B117" s="197" t="s">
        <v>167</v>
      </c>
      <c r="C117" s="224"/>
      <c r="D117" s="301"/>
      <c r="E117" s="199"/>
      <c r="F117" s="200"/>
      <c r="G117" s="199"/>
      <c r="H117" s="200"/>
      <c r="I117" s="201"/>
      <c r="J117" s="305"/>
    </row>
    <row r="118" spans="1:10" s="221" customFormat="1" ht="21" customHeight="1">
      <c r="A118" s="196" t="s">
        <v>521</v>
      </c>
      <c r="B118" s="197" t="s">
        <v>370</v>
      </c>
      <c r="C118" s="303">
        <v>2170</v>
      </c>
      <c r="D118" s="196" t="s">
        <v>15</v>
      </c>
      <c r="E118" s="199"/>
      <c r="F118" s="200">
        <f t="shared" si="16"/>
        <v>0</v>
      </c>
      <c r="G118" s="199"/>
      <c r="H118" s="200">
        <f t="shared" si="17"/>
        <v>0</v>
      </c>
      <c r="I118" s="201">
        <f t="shared" si="18"/>
        <v>0</v>
      </c>
      <c r="J118" s="202"/>
    </row>
    <row r="119" spans="1:10" s="221" customFormat="1" ht="21" customHeight="1">
      <c r="A119" s="196" t="s">
        <v>522</v>
      </c>
      <c r="B119" s="197" t="s">
        <v>168</v>
      </c>
      <c r="C119" s="303">
        <v>462</v>
      </c>
      <c r="D119" s="196" t="s">
        <v>15</v>
      </c>
      <c r="E119" s="199"/>
      <c r="F119" s="200">
        <f t="shared" si="16"/>
        <v>0</v>
      </c>
      <c r="G119" s="199"/>
      <c r="H119" s="200">
        <f t="shared" si="17"/>
        <v>0</v>
      </c>
      <c r="I119" s="201">
        <f t="shared" si="18"/>
        <v>0</v>
      </c>
      <c r="J119" s="202"/>
    </row>
    <row r="120" spans="1:10" s="221" customFormat="1" ht="21" customHeight="1">
      <c r="A120" s="196" t="s">
        <v>523</v>
      </c>
      <c r="B120" s="197" t="s">
        <v>169</v>
      </c>
      <c r="C120" s="303">
        <v>1755</v>
      </c>
      <c r="D120" s="196" t="s">
        <v>170</v>
      </c>
      <c r="E120" s="199"/>
      <c r="F120" s="200">
        <f t="shared" si="16"/>
        <v>0</v>
      </c>
      <c r="G120" s="199"/>
      <c r="H120" s="200">
        <f t="shared" si="17"/>
        <v>0</v>
      </c>
      <c r="I120" s="201">
        <f t="shared" si="18"/>
        <v>0</v>
      </c>
      <c r="J120" s="202"/>
    </row>
    <row r="121" spans="1:10" s="221" customFormat="1" ht="21" customHeight="1">
      <c r="A121" s="196" t="s">
        <v>524</v>
      </c>
      <c r="B121" s="300" t="s">
        <v>171</v>
      </c>
      <c r="C121" s="224"/>
      <c r="D121" s="301"/>
      <c r="E121" s="199"/>
      <c r="F121" s="200"/>
      <c r="G121" s="199"/>
      <c r="H121" s="200"/>
      <c r="I121" s="201"/>
      <c r="J121" s="202"/>
    </row>
    <row r="122" spans="1:10" s="221" customFormat="1" ht="21" customHeight="1">
      <c r="A122" s="196" t="s">
        <v>525</v>
      </c>
      <c r="B122" s="300" t="s">
        <v>172</v>
      </c>
      <c r="C122" s="303">
        <v>2356</v>
      </c>
      <c r="D122" s="196" t="s">
        <v>15</v>
      </c>
      <c r="E122" s="199"/>
      <c r="F122" s="200">
        <f t="shared" si="16"/>
        <v>0</v>
      </c>
      <c r="G122" s="199"/>
      <c r="H122" s="200">
        <f t="shared" si="17"/>
        <v>0</v>
      </c>
      <c r="I122" s="201">
        <f t="shared" si="18"/>
        <v>0</v>
      </c>
      <c r="J122" s="202"/>
    </row>
    <row r="123" spans="1:10" s="221" customFormat="1" ht="21" customHeight="1">
      <c r="A123" s="196" t="s">
        <v>526</v>
      </c>
      <c r="B123" s="300" t="s">
        <v>173</v>
      </c>
      <c r="C123" s="303">
        <v>1596</v>
      </c>
      <c r="D123" s="196" t="s">
        <v>15</v>
      </c>
      <c r="E123" s="199"/>
      <c r="F123" s="200">
        <f t="shared" si="16"/>
        <v>0</v>
      </c>
      <c r="G123" s="199"/>
      <c r="H123" s="200">
        <f t="shared" si="17"/>
        <v>0</v>
      </c>
      <c r="I123" s="201">
        <f t="shared" si="18"/>
        <v>0</v>
      </c>
      <c r="J123" s="202"/>
    </row>
    <row r="124" spans="1:10" s="221" customFormat="1" ht="21" customHeight="1">
      <c r="A124" s="196" t="s">
        <v>527</v>
      </c>
      <c r="B124" s="197" t="s">
        <v>371</v>
      </c>
      <c r="C124" s="303">
        <v>287</v>
      </c>
      <c r="D124" s="196" t="s">
        <v>15</v>
      </c>
      <c r="E124" s="199"/>
      <c r="F124" s="200">
        <f t="shared" si="16"/>
        <v>0</v>
      </c>
      <c r="G124" s="199"/>
      <c r="H124" s="200">
        <f t="shared" si="17"/>
        <v>0</v>
      </c>
      <c r="I124" s="201">
        <f t="shared" si="18"/>
        <v>0</v>
      </c>
      <c r="J124" s="202"/>
    </row>
    <row r="125" spans="1:10" s="221" customFormat="1" ht="21" customHeight="1">
      <c r="A125" s="196" t="s">
        <v>528</v>
      </c>
      <c r="B125" s="197" t="s">
        <v>402</v>
      </c>
      <c r="C125" s="303">
        <v>140</v>
      </c>
      <c r="D125" s="196" t="s">
        <v>15</v>
      </c>
      <c r="E125" s="199"/>
      <c r="F125" s="200">
        <f t="shared" si="16"/>
        <v>0</v>
      </c>
      <c r="G125" s="199"/>
      <c r="H125" s="200">
        <f t="shared" si="17"/>
        <v>0</v>
      </c>
      <c r="I125" s="201">
        <f t="shared" si="18"/>
        <v>0</v>
      </c>
      <c r="J125" s="202"/>
    </row>
    <row r="126" spans="1:10" s="221" customFormat="1" ht="21" customHeight="1">
      <c r="A126" s="222">
        <v>3.3</v>
      </c>
      <c r="B126" s="223" t="s">
        <v>174</v>
      </c>
      <c r="C126" s="294"/>
      <c r="D126" s="295"/>
      <c r="E126" s="296"/>
      <c r="F126" s="297"/>
      <c r="G126" s="296"/>
      <c r="H126" s="297"/>
      <c r="I126" s="298"/>
      <c r="J126" s="306"/>
    </row>
    <row r="127" spans="1:10" s="195" customFormat="1" ht="21" customHeight="1">
      <c r="A127" s="196" t="s">
        <v>529</v>
      </c>
      <c r="B127" s="307" t="s">
        <v>175</v>
      </c>
      <c r="C127" s="303">
        <v>696</v>
      </c>
      <c r="D127" s="196" t="s">
        <v>15</v>
      </c>
      <c r="E127" s="199"/>
      <c r="F127" s="200">
        <f t="shared" si="16"/>
        <v>0</v>
      </c>
      <c r="G127" s="199"/>
      <c r="H127" s="200">
        <f t="shared" si="17"/>
        <v>0</v>
      </c>
      <c r="I127" s="201">
        <f t="shared" si="18"/>
        <v>0</v>
      </c>
      <c r="J127" s="202"/>
    </row>
    <row r="128" spans="1:10" s="221" customFormat="1" ht="21" customHeight="1">
      <c r="A128" s="196" t="s">
        <v>530</v>
      </c>
      <c r="B128" s="307" t="s">
        <v>176</v>
      </c>
      <c r="C128" s="303">
        <v>584</v>
      </c>
      <c r="D128" s="196" t="s">
        <v>15</v>
      </c>
      <c r="E128" s="199"/>
      <c r="F128" s="200">
        <f t="shared" si="16"/>
        <v>0</v>
      </c>
      <c r="G128" s="199"/>
      <c r="H128" s="200">
        <f t="shared" si="17"/>
        <v>0</v>
      </c>
      <c r="I128" s="201">
        <f t="shared" si="18"/>
        <v>0</v>
      </c>
      <c r="J128" s="202"/>
    </row>
    <row r="129" spans="1:10" s="221" customFormat="1" ht="21" customHeight="1">
      <c r="A129" s="196" t="s">
        <v>531</v>
      </c>
      <c r="B129" s="197" t="s">
        <v>372</v>
      </c>
      <c r="C129" s="303">
        <v>90</v>
      </c>
      <c r="D129" s="196" t="s">
        <v>15</v>
      </c>
      <c r="E129" s="199"/>
      <c r="F129" s="200">
        <f t="shared" si="16"/>
        <v>0</v>
      </c>
      <c r="G129" s="199"/>
      <c r="H129" s="200">
        <f t="shared" si="17"/>
        <v>0</v>
      </c>
      <c r="I129" s="201">
        <f t="shared" si="18"/>
        <v>0</v>
      </c>
      <c r="J129" s="202"/>
    </row>
    <row r="130" spans="1:10" s="195" customFormat="1" ht="21" customHeight="1">
      <c r="A130" s="222">
        <v>3.4</v>
      </c>
      <c r="B130" s="227" t="s">
        <v>177</v>
      </c>
      <c r="C130" s="294"/>
      <c r="D130" s="295"/>
      <c r="E130" s="296"/>
      <c r="F130" s="297"/>
      <c r="G130" s="296"/>
      <c r="H130" s="297"/>
      <c r="I130" s="298"/>
      <c r="J130" s="262"/>
    </row>
    <row r="131" spans="1:10" s="195" customFormat="1" ht="21" customHeight="1">
      <c r="A131" s="196" t="s">
        <v>532</v>
      </c>
      <c r="B131" s="300" t="s">
        <v>178</v>
      </c>
      <c r="C131" s="303">
        <v>90</v>
      </c>
      <c r="D131" s="303" t="s">
        <v>170</v>
      </c>
      <c r="E131" s="274"/>
      <c r="F131" s="200">
        <f t="shared" si="16"/>
        <v>0</v>
      </c>
      <c r="G131" s="274"/>
      <c r="H131" s="200">
        <f t="shared" si="17"/>
        <v>0</v>
      </c>
      <c r="I131" s="201">
        <f t="shared" si="18"/>
        <v>0</v>
      </c>
      <c r="J131" s="202"/>
    </row>
    <row r="132" spans="1:10" s="195" customFormat="1" ht="21" customHeight="1">
      <c r="A132" s="196" t="s">
        <v>533</v>
      </c>
      <c r="B132" s="300" t="s">
        <v>179</v>
      </c>
      <c r="C132" s="303">
        <v>90</v>
      </c>
      <c r="D132" s="303" t="s">
        <v>170</v>
      </c>
      <c r="E132" s="274"/>
      <c r="F132" s="200">
        <f t="shared" si="16"/>
        <v>0</v>
      </c>
      <c r="G132" s="274"/>
      <c r="H132" s="200">
        <f t="shared" si="17"/>
        <v>0</v>
      </c>
      <c r="I132" s="201">
        <f t="shared" si="18"/>
        <v>0</v>
      </c>
      <c r="J132" s="202"/>
    </row>
    <row r="133" spans="1:10" s="195" customFormat="1" ht="21" customHeight="1">
      <c r="A133" s="196" t="s">
        <v>534</v>
      </c>
      <c r="B133" s="300" t="s">
        <v>180</v>
      </c>
      <c r="C133" s="303">
        <v>36</v>
      </c>
      <c r="D133" s="303" t="s">
        <v>15</v>
      </c>
      <c r="E133" s="274"/>
      <c r="F133" s="200">
        <f t="shared" si="16"/>
        <v>0</v>
      </c>
      <c r="G133" s="274"/>
      <c r="H133" s="200">
        <f t="shared" si="17"/>
        <v>0</v>
      </c>
      <c r="I133" s="201">
        <f t="shared" si="18"/>
        <v>0</v>
      </c>
      <c r="J133" s="202"/>
    </row>
    <row r="134" spans="1:10" s="195" customFormat="1" ht="21" customHeight="1">
      <c r="A134" s="196" t="s">
        <v>535</v>
      </c>
      <c r="B134" s="300" t="s">
        <v>373</v>
      </c>
      <c r="C134" s="303">
        <v>18</v>
      </c>
      <c r="D134" s="303" t="s">
        <v>170</v>
      </c>
      <c r="E134" s="274"/>
      <c r="F134" s="200">
        <f t="shared" si="16"/>
        <v>0</v>
      </c>
      <c r="G134" s="274"/>
      <c r="H134" s="200">
        <f t="shared" si="17"/>
        <v>0</v>
      </c>
      <c r="I134" s="201">
        <f t="shared" si="18"/>
        <v>0</v>
      </c>
      <c r="J134" s="202"/>
    </row>
    <row r="135" spans="1:10" s="195" customFormat="1" ht="21" customHeight="1">
      <c r="A135" s="196" t="s">
        <v>536</v>
      </c>
      <c r="B135" s="300" t="s">
        <v>374</v>
      </c>
      <c r="C135" s="303">
        <v>14.5</v>
      </c>
      <c r="D135" s="303" t="s">
        <v>170</v>
      </c>
      <c r="E135" s="274"/>
      <c r="F135" s="200">
        <f t="shared" si="16"/>
        <v>0</v>
      </c>
      <c r="G135" s="274"/>
      <c r="H135" s="200">
        <f t="shared" si="17"/>
        <v>0</v>
      </c>
      <c r="I135" s="201">
        <f t="shared" si="18"/>
        <v>0</v>
      </c>
      <c r="J135" s="202"/>
    </row>
    <row r="136" spans="1:10" s="195" customFormat="1" ht="21" customHeight="1">
      <c r="A136" s="222">
        <v>3.5</v>
      </c>
      <c r="B136" s="223" t="s">
        <v>181</v>
      </c>
      <c r="C136" s="294"/>
      <c r="D136" s="295"/>
      <c r="E136" s="296"/>
      <c r="F136" s="297"/>
      <c r="G136" s="296"/>
      <c r="H136" s="297"/>
      <c r="I136" s="298"/>
      <c r="J136" s="299"/>
    </row>
    <row r="137" spans="1:10" s="195" customFormat="1" ht="21" customHeight="1">
      <c r="A137" s="196" t="s">
        <v>537</v>
      </c>
      <c r="B137" s="223" t="s">
        <v>182</v>
      </c>
      <c r="C137" s="198"/>
      <c r="D137" s="308"/>
      <c r="E137" s="199"/>
      <c r="F137" s="200"/>
      <c r="G137" s="199"/>
      <c r="H137" s="200"/>
      <c r="I137" s="201"/>
      <c r="J137" s="305"/>
    </row>
    <row r="138" spans="1:10" s="195" customFormat="1" ht="21" customHeight="1">
      <c r="A138" s="196" t="s">
        <v>539</v>
      </c>
      <c r="B138" s="300" t="s">
        <v>375</v>
      </c>
      <c r="C138" s="198">
        <v>10</v>
      </c>
      <c r="D138" s="308" t="s">
        <v>94</v>
      </c>
      <c r="E138" s="274"/>
      <c r="F138" s="200">
        <f t="shared" si="16"/>
        <v>0</v>
      </c>
      <c r="G138" s="274"/>
      <c r="H138" s="200">
        <f t="shared" si="17"/>
        <v>0</v>
      </c>
      <c r="I138" s="201">
        <f t="shared" si="18"/>
        <v>0</v>
      </c>
      <c r="J138" s="202"/>
    </row>
    <row r="139" spans="1:10" s="195" customFormat="1" ht="21" customHeight="1">
      <c r="A139" s="196" t="s">
        <v>540</v>
      </c>
      <c r="B139" s="300" t="s">
        <v>376</v>
      </c>
      <c r="C139" s="198">
        <v>7</v>
      </c>
      <c r="D139" s="308" t="s">
        <v>94</v>
      </c>
      <c r="E139" s="274"/>
      <c r="F139" s="200">
        <f t="shared" si="16"/>
        <v>0</v>
      </c>
      <c r="G139" s="274"/>
      <c r="H139" s="200">
        <f t="shared" si="17"/>
        <v>0</v>
      </c>
      <c r="I139" s="201">
        <f t="shared" si="18"/>
        <v>0</v>
      </c>
      <c r="J139" s="202"/>
    </row>
    <row r="140" spans="1:10" s="195" customFormat="1" ht="21" customHeight="1">
      <c r="A140" s="196" t="s">
        <v>543</v>
      </c>
      <c r="B140" s="300" t="s">
        <v>377</v>
      </c>
      <c r="C140" s="198">
        <v>2</v>
      </c>
      <c r="D140" s="308" t="s">
        <v>94</v>
      </c>
      <c r="E140" s="274"/>
      <c r="F140" s="200">
        <f t="shared" si="16"/>
        <v>0</v>
      </c>
      <c r="G140" s="274"/>
      <c r="H140" s="200">
        <f t="shared" si="17"/>
        <v>0</v>
      </c>
      <c r="I140" s="201">
        <f t="shared" si="18"/>
        <v>0</v>
      </c>
      <c r="J140" s="202"/>
    </row>
    <row r="141" spans="1:10" s="195" customFormat="1" ht="21" customHeight="1">
      <c r="A141" s="196" t="s">
        <v>541</v>
      </c>
      <c r="B141" s="300" t="s">
        <v>378</v>
      </c>
      <c r="C141" s="198">
        <v>3</v>
      </c>
      <c r="D141" s="308" t="s">
        <v>94</v>
      </c>
      <c r="E141" s="274"/>
      <c r="F141" s="200">
        <f t="shared" si="16"/>
        <v>0</v>
      </c>
      <c r="G141" s="274"/>
      <c r="H141" s="200">
        <f t="shared" si="17"/>
        <v>0</v>
      </c>
      <c r="I141" s="201">
        <f t="shared" si="18"/>
        <v>0</v>
      </c>
      <c r="J141" s="202"/>
    </row>
    <row r="142" spans="1:10" s="195" customFormat="1" ht="21" customHeight="1">
      <c r="A142" s="196" t="s">
        <v>542</v>
      </c>
      <c r="B142" s="300" t="s">
        <v>379</v>
      </c>
      <c r="C142" s="198">
        <v>3</v>
      </c>
      <c r="D142" s="308" t="s">
        <v>94</v>
      </c>
      <c r="E142" s="274"/>
      <c r="F142" s="200">
        <f t="shared" si="16"/>
        <v>0</v>
      </c>
      <c r="G142" s="274"/>
      <c r="H142" s="200">
        <f t="shared" si="17"/>
        <v>0</v>
      </c>
      <c r="I142" s="201">
        <f t="shared" si="18"/>
        <v>0</v>
      </c>
      <c r="J142" s="202"/>
    </row>
    <row r="143" spans="1:10" s="195" customFormat="1" ht="21" customHeight="1">
      <c r="A143" s="196" t="s">
        <v>538</v>
      </c>
      <c r="B143" s="300" t="s">
        <v>380</v>
      </c>
      <c r="C143" s="198">
        <v>1</v>
      </c>
      <c r="D143" s="308" t="s">
        <v>94</v>
      </c>
      <c r="E143" s="274"/>
      <c r="F143" s="200">
        <f t="shared" si="16"/>
        <v>0</v>
      </c>
      <c r="G143" s="274"/>
      <c r="H143" s="200">
        <f t="shared" si="17"/>
        <v>0</v>
      </c>
      <c r="I143" s="201">
        <f t="shared" si="18"/>
        <v>0</v>
      </c>
      <c r="J143" s="202"/>
    </row>
    <row r="144" spans="1:10" s="195" customFormat="1" ht="21" customHeight="1">
      <c r="A144" s="196" t="s">
        <v>544</v>
      </c>
      <c r="B144" s="300" t="s">
        <v>381</v>
      </c>
      <c r="C144" s="198">
        <v>1</v>
      </c>
      <c r="D144" s="308" t="s">
        <v>94</v>
      </c>
      <c r="E144" s="274"/>
      <c r="F144" s="200">
        <f t="shared" si="16"/>
        <v>0</v>
      </c>
      <c r="G144" s="274"/>
      <c r="H144" s="200">
        <f t="shared" si="17"/>
        <v>0</v>
      </c>
      <c r="I144" s="201">
        <f t="shared" si="18"/>
        <v>0</v>
      </c>
      <c r="J144" s="202"/>
    </row>
    <row r="145" spans="1:10" s="195" customFormat="1" ht="21" customHeight="1">
      <c r="A145" s="196" t="s">
        <v>545</v>
      </c>
      <c r="B145" s="223" t="s">
        <v>183</v>
      </c>
      <c r="C145" s="198"/>
      <c r="D145" s="308"/>
      <c r="E145" s="274"/>
      <c r="F145" s="200"/>
      <c r="G145" s="199"/>
      <c r="H145" s="200"/>
      <c r="I145" s="201"/>
      <c r="J145" s="202"/>
    </row>
    <row r="146" spans="1:10" s="195" customFormat="1" ht="21" customHeight="1">
      <c r="A146" s="196" t="s">
        <v>546</v>
      </c>
      <c r="B146" s="300" t="s">
        <v>184</v>
      </c>
      <c r="C146" s="198">
        <v>1</v>
      </c>
      <c r="D146" s="308" t="s">
        <v>94</v>
      </c>
      <c r="E146" s="274"/>
      <c r="F146" s="200">
        <f t="shared" si="16"/>
        <v>0</v>
      </c>
      <c r="G146" s="274"/>
      <c r="H146" s="200">
        <f t="shared" si="17"/>
        <v>0</v>
      </c>
      <c r="I146" s="201">
        <f t="shared" si="18"/>
        <v>0</v>
      </c>
      <c r="J146" s="202"/>
    </row>
    <row r="147" spans="1:10" s="195" customFormat="1" ht="21" customHeight="1">
      <c r="A147" s="196" t="s">
        <v>547</v>
      </c>
      <c r="B147" s="300" t="s">
        <v>382</v>
      </c>
      <c r="C147" s="198">
        <v>5</v>
      </c>
      <c r="D147" s="308" t="s">
        <v>94</v>
      </c>
      <c r="E147" s="274"/>
      <c r="F147" s="200">
        <f t="shared" si="16"/>
        <v>0</v>
      </c>
      <c r="G147" s="274"/>
      <c r="H147" s="200">
        <f t="shared" si="17"/>
        <v>0</v>
      </c>
      <c r="I147" s="201">
        <f t="shared" si="18"/>
        <v>0</v>
      </c>
      <c r="J147" s="202"/>
    </row>
    <row r="148" spans="1:10" s="195" customFormat="1" ht="21" customHeight="1">
      <c r="A148" s="196" t="s">
        <v>548</v>
      </c>
      <c r="B148" s="300" t="s">
        <v>185</v>
      </c>
      <c r="C148" s="198">
        <v>2</v>
      </c>
      <c r="D148" s="308" t="s">
        <v>94</v>
      </c>
      <c r="E148" s="274"/>
      <c r="F148" s="200">
        <f t="shared" si="16"/>
        <v>0</v>
      </c>
      <c r="G148" s="274"/>
      <c r="H148" s="200">
        <f t="shared" si="17"/>
        <v>0</v>
      </c>
      <c r="I148" s="201">
        <f t="shared" si="18"/>
        <v>0</v>
      </c>
      <c r="J148" s="202"/>
    </row>
    <row r="149" spans="1:10" s="195" customFormat="1" ht="21" customHeight="1">
      <c r="A149" s="196" t="s">
        <v>549</v>
      </c>
      <c r="B149" s="300" t="s">
        <v>186</v>
      </c>
      <c r="C149" s="198">
        <v>1</v>
      </c>
      <c r="D149" s="308" t="s">
        <v>94</v>
      </c>
      <c r="E149" s="274"/>
      <c r="F149" s="200">
        <f t="shared" si="16"/>
        <v>0</v>
      </c>
      <c r="G149" s="274"/>
      <c r="H149" s="200">
        <f t="shared" si="17"/>
        <v>0</v>
      </c>
      <c r="I149" s="201">
        <f t="shared" si="18"/>
        <v>0</v>
      </c>
      <c r="J149" s="202"/>
    </row>
    <row r="150" spans="1:10" s="195" customFormat="1" ht="21" customHeight="1">
      <c r="A150" s="196" t="s">
        <v>550</v>
      </c>
      <c r="B150" s="300" t="s">
        <v>187</v>
      </c>
      <c r="C150" s="198">
        <v>2</v>
      </c>
      <c r="D150" s="308" t="s">
        <v>94</v>
      </c>
      <c r="E150" s="274"/>
      <c r="F150" s="200">
        <f t="shared" si="16"/>
        <v>0</v>
      </c>
      <c r="G150" s="274"/>
      <c r="H150" s="200">
        <f t="shared" si="17"/>
        <v>0</v>
      </c>
      <c r="I150" s="201">
        <f t="shared" si="18"/>
        <v>0</v>
      </c>
      <c r="J150" s="202"/>
    </row>
    <row r="151" spans="1:10" s="195" customFormat="1" ht="21" customHeight="1">
      <c r="A151" s="196" t="s">
        <v>551</v>
      </c>
      <c r="B151" s="300" t="s">
        <v>383</v>
      </c>
      <c r="C151" s="198">
        <v>5</v>
      </c>
      <c r="D151" s="308" t="s">
        <v>94</v>
      </c>
      <c r="E151" s="274"/>
      <c r="F151" s="200">
        <f t="shared" si="16"/>
        <v>0</v>
      </c>
      <c r="G151" s="274"/>
      <c r="H151" s="200">
        <f t="shared" si="17"/>
        <v>0</v>
      </c>
      <c r="I151" s="201">
        <f t="shared" si="18"/>
        <v>0</v>
      </c>
      <c r="J151" s="202"/>
    </row>
    <row r="152" spans="1:10" s="195" customFormat="1" ht="21" customHeight="1">
      <c r="A152" s="196" t="s">
        <v>552</v>
      </c>
      <c r="B152" s="300" t="s">
        <v>384</v>
      </c>
      <c r="C152" s="198">
        <v>6</v>
      </c>
      <c r="D152" s="308" t="s">
        <v>94</v>
      </c>
      <c r="E152" s="274"/>
      <c r="F152" s="200">
        <f t="shared" si="16"/>
        <v>0</v>
      </c>
      <c r="G152" s="274"/>
      <c r="H152" s="200">
        <f t="shared" si="17"/>
        <v>0</v>
      </c>
      <c r="I152" s="201">
        <f t="shared" si="18"/>
        <v>0</v>
      </c>
      <c r="J152" s="202"/>
    </row>
    <row r="153" spans="1:10" s="195" customFormat="1" ht="21" customHeight="1">
      <c r="A153" s="196" t="s">
        <v>553</v>
      </c>
      <c r="B153" s="300" t="s">
        <v>385</v>
      </c>
      <c r="C153" s="198">
        <v>6</v>
      </c>
      <c r="D153" s="308" t="s">
        <v>94</v>
      </c>
      <c r="E153" s="274"/>
      <c r="F153" s="200">
        <f t="shared" si="16"/>
        <v>0</v>
      </c>
      <c r="G153" s="274"/>
      <c r="H153" s="200">
        <f t="shared" si="17"/>
        <v>0</v>
      </c>
      <c r="I153" s="201">
        <f t="shared" si="18"/>
        <v>0</v>
      </c>
      <c r="J153" s="202"/>
    </row>
    <row r="154" spans="1:10" s="195" customFormat="1" ht="21" customHeight="1">
      <c r="A154" s="196" t="s">
        <v>554</v>
      </c>
      <c r="B154" s="300" t="s">
        <v>386</v>
      </c>
      <c r="C154" s="198">
        <v>1</v>
      </c>
      <c r="D154" s="308" t="s">
        <v>94</v>
      </c>
      <c r="E154" s="274"/>
      <c r="F154" s="200">
        <f t="shared" si="16"/>
        <v>0</v>
      </c>
      <c r="G154" s="274"/>
      <c r="H154" s="200">
        <f t="shared" si="17"/>
        <v>0</v>
      </c>
      <c r="I154" s="201">
        <f t="shared" si="18"/>
        <v>0</v>
      </c>
      <c r="J154" s="202"/>
    </row>
    <row r="155" spans="1:10" s="195" customFormat="1" ht="21" customHeight="1">
      <c r="A155" s="196" t="s">
        <v>555</v>
      </c>
      <c r="B155" s="300" t="s">
        <v>387</v>
      </c>
      <c r="C155" s="198">
        <v>3</v>
      </c>
      <c r="D155" s="308" t="s">
        <v>94</v>
      </c>
      <c r="E155" s="274"/>
      <c r="F155" s="200">
        <f t="shared" si="16"/>
        <v>0</v>
      </c>
      <c r="G155" s="274"/>
      <c r="H155" s="200">
        <f t="shared" si="17"/>
        <v>0</v>
      </c>
      <c r="I155" s="201">
        <f t="shared" si="18"/>
        <v>0</v>
      </c>
      <c r="J155" s="202"/>
    </row>
    <row r="156" spans="1:10" s="195" customFormat="1" ht="21" customHeight="1">
      <c r="A156" s="196" t="s">
        <v>556</v>
      </c>
      <c r="B156" s="300" t="s">
        <v>388</v>
      </c>
      <c r="C156" s="198">
        <v>1</v>
      </c>
      <c r="D156" s="308" t="s">
        <v>94</v>
      </c>
      <c r="E156" s="274"/>
      <c r="F156" s="200">
        <f>ROUND(E156*C156,2)</f>
        <v>0</v>
      </c>
      <c r="G156" s="274"/>
      <c r="H156" s="200">
        <f t="shared" si="17"/>
        <v>0</v>
      </c>
      <c r="I156" s="201">
        <f t="shared" si="18"/>
        <v>0</v>
      </c>
      <c r="J156" s="202"/>
    </row>
    <row r="157" spans="1:10" s="195" customFormat="1" ht="21" customHeight="1">
      <c r="A157" s="196" t="s">
        <v>557</v>
      </c>
      <c r="B157" s="300" t="s">
        <v>389</v>
      </c>
      <c r="C157" s="198">
        <v>2</v>
      </c>
      <c r="D157" s="308" t="s">
        <v>94</v>
      </c>
      <c r="E157" s="274"/>
      <c r="F157" s="200">
        <f t="shared" si="16"/>
        <v>0</v>
      </c>
      <c r="G157" s="274"/>
      <c r="H157" s="200">
        <f t="shared" si="17"/>
        <v>0</v>
      </c>
      <c r="I157" s="201">
        <f t="shared" si="18"/>
        <v>0</v>
      </c>
      <c r="J157" s="202"/>
    </row>
    <row r="158" spans="1:10" s="195" customFormat="1" ht="21" customHeight="1">
      <c r="A158" s="196" t="s">
        <v>558</v>
      </c>
      <c r="B158" s="300" t="s">
        <v>390</v>
      </c>
      <c r="C158" s="198">
        <v>5</v>
      </c>
      <c r="D158" s="308" t="s">
        <v>94</v>
      </c>
      <c r="E158" s="274"/>
      <c r="F158" s="200">
        <f t="shared" si="16"/>
        <v>0</v>
      </c>
      <c r="G158" s="274"/>
      <c r="H158" s="200">
        <f t="shared" si="17"/>
        <v>0</v>
      </c>
      <c r="I158" s="201">
        <f t="shared" si="18"/>
        <v>0</v>
      </c>
      <c r="J158" s="202"/>
    </row>
    <row r="159" spans="1:10" s="195" customFormat="1" ht="21" customHeight="1">
      <c r="A159" s="196" t="s">
        <v>608</v>
      </c>
      <c r="B159" s="300" t="s">
        <v>188</v>
      </c>
      <c r="C159" s="198">
        <v>1</v>
      </c>
      <c r="D159" s="308" t="s">
        <v>94</v>
      </c>
      <c r="E159" s="274"/>
      <c r="F159" s="200">
        <f t="shared" si="16"/>
        <v>0</v>
      </c>
      <c r="G159" s="274"/>
      <c r="H159" s="200">
        <f t="shared" si="17"/>
        <v>0</v>
      </c>
      <c r="I159" s="201">
        <f t="shared" si="18"/>
        <v>0</v>
      </c>
      <c r="J159" s="202"/>
    </row>
    <row r="160" spans="1:10" s="195" customFormat="1" ht="21" customHeight="1">
      <c r="A160" s="196" t="s">
        <v>609</v>
      </c>
      <c r="B160" s="300" t="s">
        <v>391</v>
      </c>
      <c r="C160" s="198">
        <v>1</v>
      </c>
      <c r="D160" s="308" t="s">
        <v>94</v>
      </c>
      <c r="E160" s="274"/>
      <c r="F160" s="200">
        <f t="shared" si="16"/>
        <v>0</v>
      </c>
      <c r="G160" s="274"/>
      <c r="H160" s="200">
        <f t="shared" si="17"/>
        <v>0</v>
      </c>
      <c r="I160" s="201">
        <f t="shared" si="18"/>
        <v>0</v>
      </c>
      <c r="J160" s="202"/>
    </row>
    <row r="161" spans="1:10" s="195" customFormat="1" ht="21" customHeight="1">
      <c r="A161" s="222">
        <v>3.6</v>
      </c>
      <c r="B161" s="223" t="s">
        <v>189</v>
      </c>
      <c r="C161" s="294"/>
      <c r="D161" s="295"/>
      <c r="E161" s="296"/>
      <c r="F161" s="297"/>
      <c r="G161" s="296"/>
      <c r="H161" s="297"/>
      <c r="I161" s="298"/>
      <c r="J161" s="262"/>
    </row>
    <row r="162" spans="1:10" s="195" customFormat="1" ht="21" customHeight="1">
      <c r="A162" s="196" t="s">
        <v>559</v>
      </c>
      <c r="B162" s="309" t="s">
        <v>190</v>
      </c>
      <c r="C162" s="310"/>
      <c r="D162" s="311"/>
      <c r="E162" s="283"/>
      <c r="F162" s="200"/>
      <c r="G162" s="283"/>
      <c r="H162" s="200"/>
      <c r="I162" s="201"/>
      <c r="J162" s="202"/>
    </row>
    <row r="163" spans="1:10" s="195" customFormat="1" ht="21" customHeight="1">
      <c r="A163" s="196" t="s">
        <v>560</v>
      </c>
      <c r="B163" s="312" t="s">
        <v>191</v>
      </c>
      <c r="C163" s="303">
        <v>15</v>
      </c>
      <c r="D163" s="303" t="s">
        <v>94</v>
      </c>
      <c r="E163" s="313"/>
      <c r="F163" s="200">
        <f>ROUND(E163*C163,2)</f>
        <v>0</v>
      </c>
      <c r="G163" s="274"/>
      <c r="H163" s="200">
        <f t="shared" si="17"/>
        <v>0</v>
      </c>
      <c r="I163" s="201">
        <f t="shared" si="18"/>
        <v>0</v>
      </c>
      <c r="J163" s="202"/>
    </row>
    <row r="164" spans="1:10" s="195" customFormat="1" ht="21" customHeight="1">
      <c r="A164" s="196" t="s">
        <v>561</v>
      </c>
      <c r="B164" s="312" t="s">
        <v>192</v>
      </c>
      <c r="C164" s="303">
        <v>1</v>
      </c>
      <c r="D164" s="303" t="s">
        <v>94</v>
      </c>
      <c r="E164" s="313"/>
      <c r="F164" s="200">
        <f t="shared" si="16"/>
        <v>0</v>
      </c>
      <c r="G164" s="274"/>
      <c r="H164" s="200">
        <f t="shared" si="17"/>
        <v>0</v>
      </c>
      <c r="I164" s="201">
        <f t="shared" si="18"/>
        <v>0</v>
      </c>
      <c r="J164" s="202"/>
    </row>
    <row r="165" spans="1:10" s="195" customFormat="1" ht="21" customHeight="1">
      <c r="A165" s="196" t="s">
        <v>562</v>
      </c>
      <c r="B165" s="312" t="s">
        <v>193</v>
      </c>
      <c r="C165" s="303">
        <v>16</v>
      </c>
      <c r="D165" s="303" t="s">
        <v>94</v>
      </c>
      <c r="E165" s="313"/>
      <c r="F165" s="200">
        <f t="shared" si="16"/>
        <v>0</v>
      </c>
      <c r="G165" s="274"/>
      <c r="H165" s="200">
        <f t="shared" si="17"/>
        <v>0</v>
      </c>
      <c r="I165" s="201">
        <f t="shared" si="18"/>
        <v>0</v>
      </c>
      <c r="J165" s="202"/>
    </row>
    <row r="166" spans="1:10" s="195" customFormat="1" ht="21" customHeight="1">
      <c r="A166" s="196" t="s">
        <v>563</v>
      </c>
      <c r="B166" s="314" t="s">
        <v>194</v>
      </c>
      <c r="C166" s="303">
        <v>16</v>
      </c>
      <c r="D166" s="303" t="s">
        <v>94</v>
      </c>
      <c r="E166" s="315"/>
      <c r="F166" s="200">
        <f t="shared" si="16"/>
        <v>0</v>
      </c>
      <c r="G166" s="266"/>
      <c r="H166" s="200">
        <f t="shared" si="17"/>
        <v>0</v>
      </c>
      <c r="I166" s="201">
        <f t="shared" si="18"/>
        <v>0</v>
      </c>
      <c r="J166" s="202"/>
    </row>
    <row r="167" spans="1:10" s="195" customFormat="1" ht="21" customHeight="1">
      <c r="A167" s="196" t="s">
        <v>564</v>
      </c>
      <c r="B167" s="312" t="s">
        <v>195</v>
      </c>
      <c r="C167" s="303">
        <v>10</v>
      </c>
      <c r="D167" s="303" t="s">
        <v>94</v>
      </c>
      <c r="E167" s="313"/>
      <c r="F167" s="200">
        <f>ROUND(E167*C167,2)</f>
        <v>0</v>
      </c>
      <c r="G167" s="274"/>
      <c r="H167" s="200">
        <f t="shared" si="17"/>
        <v>0</v>
      </c>
      <c r="I167" s="201">
        <f t="shared" si="18"/>
        <v>0</v>
      </c>
      <c r="J167" s="202"/>
    </row>
    <row r="168" spans="1:10" s="195" customFormat="1" ht="21" customHeight="1">
      <c r="A168" s="196" t="s">
        <v>565</v>
      </c>
      <c r="B168" s="312" t="s">
        <v>196</v>
      </c>
      <c r="C168" s="303"/>
      <c r="D168" s="303"/>
      <c r="E168" s="313"/>
      <c r="F168" s="200"/>
      <c r="G168" s="274"/>
      <c r="H168" s="200"/>
      <c r="I168" s="201" t="s">
        <v>197</v>
      </c>
      <c r="J168" s="202"/>
    </row>
    <row r="169" spans="1:10" s="195" customFormat="1" ht="21" customHeight="1">
      <c r="A169" s="196" t="s">
        <v>566</v>
      </c>
      <c r="B169" s="312" t="s">
        <v>198</v>
      </c>
      <c r="C169" s="303"/>
      <c r="D169" s="303"/>
      <c r="E169" s="313"/>
      <c r="F169" s="200"/>
      <c r="G169" s="274"/>
      <c r="H169" s="200"/>
      <c r="I169" s="201" t="s">
        <v>197</v>
      </c>
      <c r="J169" s="202"/>
    </row>
    <row r="170" spans="1:10" s="195" customFormat="1" ht="21" customHeight="1">
      <c r="A170" s="196" t="s">
        <v>567</v>
      </c>
      <c r="B170" s="312" t="s">
        <v>199</v>
      </c>
      <c r="C170" s="303"/>
      <c r="D170" s="303"/>
      <c r="E170" s="313"/>
      <c r="F170" s="200"/>
      <c r="G170" s="274"/>
      <c r="H170" s="200"/>
      <c r="I170" s="201" t="s">
        <v>197</v>
      </c>
      <c r="J170" s="202"/>
    </row>
    <row r="171" spans="1:10" s="195" customFormat="1" ht="21" customHeight="1">
      <c r="A171" s="196" t="s">
        <v>568</v>
      </c>
      <c r="B171" s="312" t="s">
        <v>200</v>
      </c>
      <c r="C171" s="303"/>
      <c r="D171" s="303"/>
      <c r="E171" s="313"/>
      <c r="F171" s="200"/>
      <c r="G171" s="274"/>
      <c r="H171" s="200"/>
      <c r="I171" s="201" t="s">
        <v>197</v>
      </c>
      <c r="J171" s="202"/>
    </row>
    <row r="172" spans="1:10" s="195" customFormat="1" ht="21" customHeight="1">
      <c r="A172" s="196" t="s">
        <v>569</v>
      </c>
      <c r="B172" s="312" t="s">
        <v>201</v>
      </c>
      <c r="C172" s="303"/>
      <c r="D172" s="303"/>
      <c r="E172" s="313"/>
      <c r="F172" s="200"/>
      <c r="G172" s="274"/>
      <c r="H172" s="200"/>
      <c r="I172" s="201" t="s">
        <v>197</v>
      </c>
      <c r="J172" s="202"/>
    </row>
    <row r="173" spans="1:10" s="195" customFormat="1" ht="21" customHeight="1">
      <c r="A173" s="196" t="s">
        <v>570</v>
      </c>
      <c r="B173" s="312" t="s">
        <v>202</v>
      </c>
      <c r="C173" s="303">
        <v>1</v>
      </c>
      <c r="D173" s="303" t="s">
        <v>94</v>
      </c>
      <c r="E173" s="313"/>
      <c r="F173" s="200">
        <f>ROUND(E173*C173,2)</f>
        <v>0</v>
      </c>
      <c r="G173" s="274"/>
      <c r="H173" s="200">
        <f>ROUND(G173*C173,2)</f>
        <v>0</v>
      </c>
      <c r="I173" s="201">
        <f t="shared" si="18"/>
        <v>0</v>
      </c>
      <c r="J173" s="202"/>
    </row>
    <row r="174" spans="1:10" s="195" customFormat="1" ht="21" customHeight="1">
      <c r="A174" s="196" t="s">
        <v>571</v>
      </c>
      <c r="B174" s="312" t="s">
        <v>196</v>
      </c>
      <c r="C174" s="303"/>
      <c r="D174" s="303"/>
      <c r="E174" s="313"/>
      <c r="F174" s="200"/>
      <c r="G174" s="274"/>
      <c r="H174" s="200"/>
      <c r="I174" s="201" t="s">
        <v>197</v>
      </c>
      <c r="J174" s="202"/>
    </row>
    <row r="175" spans="1:10" s="195" customFormat="1" ht="21" customHeight="1">
      <c r="A175" s="196" t="s">
        <v>572</v>
      </c>
      <c r="B175" s="312" t="s">
        <v>198</v>
      </c>
      <c r="C175" s="303"/>
      <c r="D175" s="303"/>
      <c r="E175" s="313"/>
      <c r="F175" s="200"/>
      <c r="G175" s="274"/>
      <c r="H175" s="200"/>
      <c r="I175" s="201" t="s">
        <v>197</v>
      </c>
      <c r="J175" s="202"/>
    </row>
    <row r="176" spans="1:10" s="195" customFormat="1" ht="21" customHeight="1">
      <c r="A176" s="196" t="s">
        <v>573</v>
      </c>
      <c r="B176" s="312" t="s">
        <v>199</v>
      </c>
      <c r="C176" s="303"/>
      <c r="D176" s="303"/>
      <c r="E176" s="313"/>
      <c r="F176" s="200"/>
      <c r="G176" s="274"/>
      <c r="H176" s="200"/>
      <c r="I176" s="201" t="s">
        <v>197</v>
      </c>
      <c r="J176" s="202"/>
    </row>
    <row r="177" spans="1:10" s="195" customFormat="1" ht="21" customHeight="1">
      <c r="A177" s="196" t="s">
        <v>574</v>
      </c>
      <c r="B177" s="312" t="s">
        <v>200</v>
      </c>
      <c r="C177" s="303"/>
      <c r="D177" s="303"/>
      <c r="E177" s="313"/>
      <c r="F177" s="200"/>
      <c r="G177" s="274"/>
      <c r="H177" s="200"/>
      <c r="I177" s="201" t="s">
        <v>197</v>
      </c>
      <c r="J177" s="202"/>
    </row>
    <row r="178" spans="1:10" s="195" customFormat="1" ht="21" customHeight="1">
      <c r="A178" s="196" t="s">
        <v>575</v>
      </c>
      <c r="B178" s="312" t="s">
        <v>201</v>
      </c>
      <c r="C178" s="303"/>
      <c r="D178" s="303"/>
      <c r="E178" s="313"/>
      <c r="F178" s="200"/>
      <c r="G178" s="274"/>
      <c r="H178" s="200"/>
      <c r="I178" s="201" t="s">
        <v>197</v>
      </c>
      <c r="J178" s="202"/>
    </row>
    <row r="179" spans="1:10" s="195" customFormat="1" ht="21" customHeight="1">
      <c r="A179" s="196" t="s">
        <v>576</v>
      </c>
      <c r="B179" s="314" t="s">
        <v>392</v>
      </c>
      <c r="C179" s="303">
        <v>1</v>
      </c>
      <c r="D179" s="303" t="s">
        <v>203</v>
      </c>
      <c r="E179" s="266"/>
      <c r="F179" s="200">
        <f t="shared" ref="F179:F204" si="19">ROUND(E179*C179,2)</f>
        <v>0</v>
      </c>
      <c r="G179" s="274"/>
      <c r="H179" s="200">
        <f t="shared" ref="H179:H204" si="20">ROUND(G179*C179,2)</f>
        <v>0</v>
      </c>
      <c r="I179" s="201">
        <f t="shared" ref="I179:I204" si="21">+F179+H179</f>
        <v>0</v>
      </c>
      <c r="J179" s="202"/>
    </row>
    <row r="180" spans="1:10" s="195" customFormat="1" ht="21" customHeight="1">
      <c r="A180" s="196" t="s">
        <v>577</v>
      </c>
      <c r="B180" s="316" t="s">
        <v>204</v>
      </c>
      <c r="C180" s="303">
        <v>1</v>
      </c>
      <c r="D180" s="303" t="s">
        <v>203</v>
      </c>
      <c r="E180" s="313"/>
      <c r="F180" s="200">
        <f t="shared" si="19"/>
        <v>0</v>
      </c>
      <c r="G180" s="274"/>
      <c r="H180" s="200">
        <f t="shared" si="20"/>
        <v>0</v>
      </c>
      <c r="I180" s="201">
        <f t="shared" si="21"/>
        <v>0</v>
      </c>
      <c r="J180" s="202"/>
    </row>
    <row r="181" spans="1:10" s="195" customFormat="1" ht="21" customHeight="1">
      <c r="A181" s="196" t="s">
        <v>578</v>
      </c>
      <c r="B181" s="316" t="s">
        <v>205</v>
      </c>
      <c r="C181" s="303">
        <v>1</v>
      </c>
      <c r="D181" s="303" t="s">
        <v>203</v>
      </c>
      <c r="E181" s="313"/>
      <c r="F181" s="200">
        <f>ROUND(E181*C181,2)</f>
        <v>0</v>
      </c>
      <c r="G181" s="274"/>
      <c r="H181" s="200">
        <f t="shared" si="20"/>
        <v>0</v>
      </c>
      <c r="I181" s="201">
        <f t="shared" si="21"/>
        <v>0</v>
      </c>
      <c r="J181" s="202"/>
    </row>
    <row r="182" spans="1:10" s="195" customFormat="1" ht="21" customHeight="1">
      <c r="A182" s="196" t="s">
        <v>579</v>
      </c>
      <c r="B182" s="316" t="s">
        <v>206</v>
      </c>
      <c r="C182" s="303">
        <v>1</v>
      </c>
      <c r="D182" s="303" t="s">
        <v>203</v>
      </c>
      <c r="E182" s="313"/>
      <c r="F182" s="200">
        <f t="shared" si="19"/>
        <v>0</v>
      </c>
      <c r="G182" s="274"/>
      <c r="H182" s="200">
        <f t="shared" si="20"/>
        <v>0</v>
      </c>
      <c r="I182" s="201">
        <f t="shared" si="21"/>
        <v>0</v>
      </c>
      <c r="J182" s="202"/>
    </row>
    <row r="183" spans="1:10" s="195" customFormat="1" ht="21" customHeight="1">
      <c r="A183" s="196" t="s">
        <v>580</v>
      </c>
      <c r="B183" s="316" t="s">
        <v>207</v>
      </c>
      <c r="C183" s="303">
        <v>1</v>
      </c>
      <c r="D183" s="303" t="s">
        <v>203</v>
      </c>
      <c r="E183" s="313"/>
      <c r="F183" s="200">
        <f t="shared" si="19"/>
        <v>0</v>
      </c>
      <c r="G183" s="274"/>
      <c r="H183" s="200">
        <f t="shared" si="20"/>
        <v>0</v>
      </c>
      <c r="I183" s="201">
        <f t="shared" si="21"/>
        <v>0</v>
      </c>
      <c r="J183" s="202"/>
    </row>
    <row r="184" spans="1:10" s="195" customFormat="1" ht="21" customHeight="1">
      <c r="A184" s="196" t="s">
        <v>581</v>
      </c>
      <c r="B184" s="316" t="s">
        <v>208</v>
      </c>
      <c r="C184" s="303">
        <v>2</v>
      </c>
      <c r="D184" s="303" t="s">
        <v>203</v>
      </c>
      <c r="E184" s="313"/>
      <c r="F184" s="200">
        <f t="shared" si="19"/>
        <v>0</v>
      </c>
      <c r="G184" s="274"/>
      <c r="H184" s="200">
        <f t="shared" si="20"/>
        <v>0</v>
      </c>
      <c r="I184" s="201">
        <f t="shared" si="21"/>
        <v>0</v>
      </c>
      <c r="J184" s="202"/>
    </row>
    <row r="185" spans="1:10" s="195" customFormat="1" ht="21" customHeight="1">
      <c r="A185" s="196" t="s">
        <v>582</v>
      </c>
      <c r="B185" s="312" t="s">
        <v>209</v>
      </c>
      <c r="C185" s="303">
        <v>6</v>
      </c>
      <c r="D185" s="303" t="s">
        <v>94</v>
      </c>
      <c r="E185" s="313"/>
      <c r="F185" s="200">
        <f t="shared" si="19"/>
        <v>0</v>
      </c>
      <c r="G185" s="274"/>
      <c r="H185" s="200">
        <f t="shared" si="20"/>
        <v>0</v>
      </c>
      <c r="I185" s="201">
        <f t="shared" si="21"/>
        <v>0</v>
      </c>
      <c r="J185" s="202"/>
    </row>
    <row r="186" spans="1:10" s="195" customFormat="1" ht="21" customHeight="1">
      <c r="A186" s="196" t="s">
        <v>583</v>
      </c>
      <c r="B186" s="312" t="s">
        <v>393</v>
      </c>
      <c r="C186" s="303">
        <v>3</v>
      </c>
      <c r="D186" s="303" t="s">
        <v>94</v>
      </c>
      <c r="E186" s="313"/>
      <c r="F186" s="200">
        <f t="shared" si="19"/>
        <v>0</v>
      </c>
      <c r="G186" s="274"/>
      <c r="H186" s="200">
        <f t="shared" si="20"/>
        <v>0</v>
      </c>
      <c r="I186" s="201">
        <f t="shared" si="21"/>
        <v>0</v>
      </c>
      <c r="J186" s="202"/>
    </row>
    <row r="187" spans="1:10" s="195" customFormat="1" ht="21" customHeight="1">
      <c r="A187" s="196" t="s">
        <v>584</v>
      </c>
      <c r="B187" s="312" t="s">
        <v>210</v>
      </c>
      <c r="C187" s="303">
        <v>1</v>
      </c>
      <c r="D187" s="303" t="s">
        <v>94</v>
      </c>
      <c r="E187" s="313"/>
      <c r="F187" s="200">
        <f t="shared" si="19"/>
        <v>0</v>
      </c>
      <c r="G187" s="274"/>
      <c r="H187" s="200">
        <f t="shared" si="20"/>
        <v>0</v>
      </c>
      <c r="I187" s="201">
        <f t="shared" si="21"/>
        <v>0</v>
      </c>
      <c r="J187" s="202"/>
    </row>
    <row r="188" spans="1:10" s="195" customFormat="1" ht="21" customHeight="1">
      <c r="A188" s="196" t="s">
        <v>585</v>
      </c>
      <c r="B188" s="317" t="s">
        <v>211</v>
      </c>
      <c r="C188" s="303">
        <v>2</v>
      </c>
      <c r="D188" s="303" t="s">
        <v>94</v>
      </c>
      <c r="E188" s="313"/>
      <c r="F188" s="200">
        <f t="shared" si="19"/>
        <v>0</v>
      </c>
      <c r="G188" s="274"/>
      <c r="H188" s="200">
        <f t="shared" si="20"/>
        <v>0</v>
      </c>
      <c r="I188" s="201">
        <f t="shared" si="21"/>
        <v>0</v>
      </c>
      <c r="J188" s="202"/>
    </row>
    <row r="189" spans="1:10" s="195" customFormat="1" ht="21" customHeight="1">
      <c r="A189" s="196" t="s">
        <v>586</v>
      </c>
      <c r="B189" s="312" t="s">
        <v>394</v>
      </c>
      <c r="C189" s="303">
        <v>7</v>
      </c>
      <c r="D189" s="303" t="s">
        <v>95</v>
      </c>
      <c r="E189" s="313"/>
      <c r="F189" s="200">
        <f t="shared" si="19"/>
        <v>0</v>
      </c>
      <c r="G189" s="274"/>
      <c r="H189" s="200">
        <f t="shared" si="20"/>
        <v>0</v>
      </c>
      <c r="I189" s="201">
        <f t="shared" si="21"/>
        <v>0</v>
      </c>
      <c r="J189" s="202"/>
    </row>
    <row r="190" spans="1:10" s="195" customFormat="1" ht="21" customHeight="1">
      <c r="A190" s="196" t="s">
        <v>587</v>
      </c>
      <c r="B190" s="312" t="s">
        <v>212</v>
      </c>
      <c r="C190" s="303">
        <v>17</v>
      </c>
      <c r="D190" s="303" t="s">
        <v>95</v>
      </c>
      <c r="E190" s="313"/>
      <c r="F190" s="200">
        <f t="shared" si="19"/>
        <v>0</v>
      </c>
      <c r="G190" s="274"/>
      <c r="H190" s="200">
        <f t="shared" si="20"/>
        <v>0</v>
      </c>
      <c r="I190" s="201">
        <f t="shared" si="21"/>
        <v>0</v>
      </c>
      <c r="J190" s="202"/>
    </row>
    <row r="191" spans="1:10" s="195" customFormat="1" ht="21" customHeight="1">
      <c r="A191" s="196" t="s">
        <v>588</v>
      </c>
      <c r="B191" s="318" t="s">
        <v>395</v>
      </c>
      <c r="C191" s="303">
        <v>14</v>
      </c>
      <c r="D191" s="303" t="s">
        <v>94</v>
      </c>
      <c r="E191" s="313"/>
      <c r="F191" s="200">
        <f t="shared" si="19"/>
        <v>0</v>
      </c>
      <c r="G191" s="274"/>
      <c r="H191" s="200">
        <f t="shared" si="20"/>
        <v>0</v>
      </c>
      <c r="I191" s="201">
        <f t="shared" si="21"/>
        <v>0</v>
      </c>
      <c r="J191" s="202"/>
    </row>
    <row r="192" spans="1:10" s="195" customFormat="1" ht="21" customHeight="1">
      <c r="A192" s="196" t="s">
        <v>589</v>
      </c>
      <c r="B192" s="319" t="s">
        <v>396</v>
      </c>
      <c r="C192" s="303">
        <v>11</v>
      </c>
      <c r="D192" s="303" t="s">
        <v>170</v>
      </c>
      <c r="E192" s="274"/>
      <c r="F192" s="200">
        <f t="shared" si="19"/>
        <v>0</v>
      </c>
      <c r="G192" s="274"/>
      <c r="H192" s="200">
        <f t="shared" si="20"/>
        <v>0</v>
      </c>
      <c r="I192" s="201">
        <f t="shared" si="21"/>
        <v>0</v>
      </c>
      <c r="J192" s="202"/>
    </row>
    <row r="193" spans="1:10" s="195" customFormat="1" ht="21" customHeight="1">
      <c r="A193" s="196" t="s">
        <v>590</v>
      </c>
      <c r="B193" s="319" t="s">
        <v>213</v>
      </c>
      <c r="C193" s="303">
        <v>11</v>
      </c>
      <c r="D193" s="303" t="s">
        <v>170</v>
      </c>
      <c r="E193" s="274"/>
      <c r="F193" s="200">
        <f t="shared" si="19"/>
        <v>0</v>
      </c>
      <c r="G193" s="274"/>
      <c r="H193" s="200">
        <f t="shared" si="20"/>
        <v>0</v>
      </c>
      <c r="I193" s="201">
        <f t="shared" si="21"/>
        <v>0</v>
      </c>
      <c r="J193" s="202"/>
    </row>
    <row r="194" spans="1:10" s="195" customFormat="1" ht="21" customHeight="1">
      <c r="A194" s="196" t="s">
        <v>591</v>
      </c>
      <c r="B194" s="320" t="s">
        <v>397</v>
      </c>
      <c r="C194" s="303">
        <v>1</v>
      </c>
      <c r="D194" s="303" t="s">
        <v>94</v>
      </c>
      <c r="E194" s="313"/>
      <c r="F194" s="200">
        <f t="shared" si="19"/>
        <v>0</v>
      </c>
      <c r="G194" s="274"/>
      <c r="H194" s="200">
        <f t="shared" si="20"/>
        <v>0</v>
      </c>
      <c r="I194" s="201">
        <f t="shared" si="21"/>
        <v>0</v>
      </c>
      <c r="J194" s="202"/>
    </row>
    <row r="195" spans="1:10" s="195" customFormat="1" ht="21" customHeight="1">
      <c r="A195" s="222">
        <v>3.7</v>
      </c>
      <c r="B195" s="321" t="s">
        <v>214</v>
      </c>
      <c r="C195" s="294"/>
      <c r="D195" s="295"/>
      <c r="E195" s="296"/>
      <c r="F195" s="297"/>
      <c r="G195" s="296"/>
      <c r="H195" s="297"/>
      <c r="I195" s="298"/>
      <c r="J195" s="262"/>
    </row>
    <row r="196" spans="1:10" s="195" customFormat="1" ht="21" customHeight="1">
      <c r="A196" s="196" t="s">
        <v>592</v>
      </c>
      <c r="B196" s="197" t="s">
        <v>215</v>
      </c>
      <c r="C196" s="303">
        <v>2356</v>
      </c>
      <c r="D196" s="196" t="s">
        <v>15</v>
      </c>
      <c r="E196" s="199"/>
      <c r="F196" s="200">
        <f t="shared" si="19"/>
        <v>0</v>
      </c>
      <c r="G196" s="199"/>
      <c r="H196" s="200">
        <f t="shared" si="20"/>
        <v>0</v>
      </c>
      <c r="I196" s="201">
        <f t="shared" si="21"/>
        <v>0</v>
      </c>
      <c r="J196" s="202"/>
    </row>
    <row r="197" spans="1:10" s="195" customFormat="1" ht="21" customHeight="1">
      <c r="A197" s="196" t="s">
        <v>594</v>
      </c>
      <c r="B197" s="197" t="s">
        <v>216</v>
      </c>
      <c r="C197" s="303">
        <v>1596</v>
      </c>
      <c r="D197" s="196" t="s">
        <v>15</v>
      </c>
      <c r="E197" s="199"/>
      <c r="F197" s="200">
        <f t="shared" si="19"/>
        <v>0</v>
      </c>
      <c r="G197" s="199"/>
      <c r="H197" s="200">
        <f t="shared" si="20"/>
        <v>0</v>
      </c>
      <c r="I197" s="201">
        <f t="shared" si="21"/>
        <v>0</v>
      </c>
      <c r="J197" s="202"/>
    </row>
    <row r="198" spans="1:10" s="195" customFormat="1" ht="21" customHeight="1">
      <c r="A198" s="196" t="s">
        <v>595</v>
      </c>
      <c r="B198" s="197" t="s">
        <v>217</v>
      </c>
      <c r="C198" s="303">
        <v>1280</v>
      </c>
      <c r="D198" s="196" t="s">
        <v>15</v>
      </c>
      <c r="E198" s="199"/>
      <c r="F198" s="200">
        <f t="shared" si="19"/>
        <v>0</v>
      </c>
      <c r="G198" s="199"/>
      <c r="H198" s="200">
        <f t="shared" si="20"/>
        <v>0</v>
      </c>
      <c r="I198" s="201">
        <f t="shared" si="21"/>
        <v>0</v>
      </c>
      <c r="J198" s="202"/>
    </row>
    <row r="199" spans="1:10" s="195" customFormat="1" ht="21" customHeight="1">
      <c r="A199" s="222">
        <v>3.8</v>
      </c>
      <c r="B199" s="223" t="s">
        <v>218</v>
      </c>
      <c r="C199" s="224"/>
      <c r="D199" s="301"/>
      <c r="E199" s="199"/>
      <c r="F199" s="200"/>
      <c r="G199" s="199"/>
      <c r="H199" s="200"/>
      <c r="I199" s="201"/>
      <c r="J199" s="202"/>
    </row>
    <row r="200" spans="1:10" s="195" customFormat="1" ht="21" customHeight="1">
      <c r="A200" s="196" t="s">
        <v>596</v>
      </c>
      <c r="B200" s="300" t="s">
        <v>398</v>
      </c>
      <c r="C200" s="224"/>
      <c r="D200" s="301"/>
      <c r="E200" s="199"/>
      <c r="F200" s="200"/>
      <c r="G200" s="199"/>
      <c r="H200" s="200"/>
      <c r="I200" s="201"/>
      <c r="J200" s="202"/>
    </row>
    <row r="201" spans="1:10" s="195" customFormat="1" ht="21" customHeight="1">
      <c r="A201" s="196" t="s">
        <v>597</v>
      </c>
      <c r="B201" s="197" t="s">
        <v>399</v>
      </c>
      <c r="C201" s="303">
        <v>789</v>
      </c>
      <c r="D201" s="196" t="s">
        <v>15</v>
      </c>
      <c r="E201" s="199"/>
      <c r="F201" s="200">
        <f t="shared" si="19"/>
        <v>0</v>
      </c>
      <c r="G201" s="199"/>
      <c r="H201" s="200">
        <f t="shared" si="20"/>
        <v>0</v>
      </c>
      <c r="I201" s="201">
        <f t="shared" si="21"/>
        <v>0</v>
      </c>
      <c r="J201" s="202"/>
    </row>
    <row r="202" spans="1:10" s="195" customFormat="1" ht="21" customHeight="1">
      <c r="A202" s="196" t="s">
        <v>598</v>
      </c>
      <c r="B202" s="197" t="s">
        <v>400</v>
      </c>
      <c r="C202" s="303">
        <v>132</v>
      </c>
      <c r="D202" s="196" t="s">
        <v>170</v>
      </c>
      <c r="E202" s="199"/>
      <c r="F202" s="200">
        <f t="shared" si="19"/>
        <v>0</v>
      </c>
      <c r="G202" s="199"/>
      <c r="H202" s="200">
        <f t="shared" si="20"/>
        <v>0</v>
      </c>
      <c r="I202" s="201">
        <f t="shared" si="21"/>
        <v>0</v>
      </c>
      <c r="J202" s="202"/>
    </row>
    <row r="203" spans="1:10" s="195" customFormat="1" ht="21" customHeight="1">
      <c r="A203" s="196" t="s">
        <v>599</v>
      </c>
      <c r="B203" s="197" t="s">
        <v>219</v>
      </c>
      <c r="C203" s="303">
        <v>75</v>
      </c>
      <c r="D203" s="196" t="s">
        <v>15</v>
      </c>
      <c r="E203" s="199"/>
      <c r="F203" s="200">
        <f t="shared" si="19"/>
        <v>0</v>
      </c>
      <c r="G203" s="199"/>
      <c r="H203" s="200">
        <f t="shared" si="20"/>
        <v>0</v>
      </c>
      <c r="I203" s="201">
        <f t="shared" si="21"/>
        <v>0</v>
      </c>
      <c r="J203" s="202"/>
    </row>
    <row r="204" spans="1:10" s="195" customFormat="1" ht="21" customHeight="1">
      <c r="A204" s="196" t="s">
        <v>600</v>
      </c>
      <c r="B204" s="197" t="s">
        <v>403</v>
      </c>
      <c r="C204" s="303">
        <v>68</v>
      </c>
      <c r="D204" s="196" t="s">
        <v>170</v>
      </c>
      <c r="E204" s="199"/>
      <c r="F204" s="200">
        <f t="shared" si="19"/>
        <v>0</v>
      </c>
      <c r="G204" s="199"/>
      <c r="H204" s="200">
        <f t="shared" si="20"/>
        <v>0</v>
      </c>
      <c r="I204" s="201">
        <f t="shared" si="21"/>
        <v>0</v>
      </c>
      <c r="J204" s="202"/>
    </row>
    <row r="205" spans="1:10" s="195" customFormat="1" ht="21" customHeight="1">
      <c r="A205" s="222">
        <v>3.9</v>
      </c>
      <c r="B205" s="223" t="s">
        <v>416</v>
      </c>
      <c r="C205" s="224"/>
      <c r="D205" s="301"/>
      <c r="E205" s="199"/>
      <c r="F205" s="200"/>
      <c r="G205" s="199"/>
      <c r="H205" s="200"/>
      <c r="I205" s="201"/>
      <c r="J205" s="202"/>
    </row>
    <row r="206" spans="1:10" s="195" customFormat="1" ht="21" customHeight="1">
      <c r="A206" s="196" t="s">
        <v>601</v>
      </c>
      <c r="B206" s="197" t="s">
        <v>417</v>
      </c>
      <c r="C206" s="303">
        <v>1</v>
      </c>
      <c r="D206" s="196" t="s">
        <v>94</v>
      </c>
      <c r="E206" s="199"/>
      <c r="F206" s="200">
        <f t="shared" ref="F206:F212" si="22">ROUND(E206*C206,2)</f>
        <v>0</v>
      </c>
      <c r="G206" s="199"/>
      <c r="H206" s="200">
        <f t="shared" ref="H206:H212" si="23">ROUND(G206*C206,2)</f>
        <v>0</v>
      </c>
      <c r="I206" s="201">
        <f t="shared" ref="I206:I212" si="24">+F206+H206</f>
        <v>0</v>
      </c>
      <c r="J206" s="202"/>
    </row>
    <row r="207" spans="1:10" s="195" customFormat="1" ht="21" customHeight="1">
      <c r="A207" s="196" t="s">
        <v>604</v>
      </c>
      <c r="B207" s="197" t="s">
        <v>418</v>
      </c>
      <c r="C207" s="303">
        <v>2</v>
      </c>
      <c r="D207" s="196" t="s">
        <v>94</v>
      </c>
      <c r="E207" s="199"/>
      <c r="F207" s="200">
        <f t="shared" si="22"/>
        <v>0</v>
      </c>
      <c r="G207" s="199"/>
      <c r="H207" s="200">
        <f t="shared" si="23"/>
        <v>0</v>
      </c>
      <c r="I207" s="201">
        <f t="shared" si="24"/>
        <v>0</v>
      </c>
      <c r="J207" s="202"/>
    </row>
    <row r="208" spans="1:10" s="195" customFormat="1" ht="21" customHeight="1">
      <c r="A208" s="196" t="s">
        <v>605</v>
      </c>
      <c r="B208" s="197" t="s">
        <v>419</v>
      </c>
      <c r="C208" s="303">
        <v>4</v>
      </c>
      <c r="D208" s="196" t="s">
        <v>94</v>
      </c>
      <c r="E208" s="199"/>
      <c r="F208" s="200">
        <f t="shared" si="22"/>
        <v>0</v>
      </c>
      <c r="G208" s="199"/>
      <c r="H208" s="200">
        <f t="shared" si="23"/>
        <v>0</v>
      </c>
      <c r="I208" s="201">
        <f t="shared" si="24"/>
        <v>0</v>
      </c>
      <c r="J208" s="202"/>
    </row>
    <row r="209" spans="1:10" s="195" customFormat="1" ht="21" customHeight="1">
      <c r="A209" s="196" t="s">
        <v>603</v>
      </c>
      <c r="B209" s="197" t="s">
        <v>420</v>
      </c>
      <c r="C209" s="303">
        <v>3</v>
      </c>
      <c r="D209" s="196" t="s">
        <v>94</v>
      </c>
      <c r="E209" s="199"/>
      <c r="F209" s="200">
        <f t="shared" si="22"/>
        <v>0</v>
      </c>
      <c r="G209" s="199"/>
      <c r="H209" s="200">
        <f t="shared" si="23"/>
        <v>0</v>
      </c>
      <c r="I209" s="201">
        <f t="shared" si="24"/>
        <v>0</v>
      </c>
      <c r="J209" s="202"/>
    </row>
    <row r="210" spans="1:10" s="195" customFormat="1" ht="21" customHeight="1">
      <c r="A210" s="196" t="s">
        <v>602</v>
      </c>
      <c r="B210" s="197" t="s">
        <v>421</v>
      </c>
      <c r="C210" s="303">
        <v>5</v>
      </c>
      <c r="D210" s="196" t="s">
        <v>94</v>
      </c>
      <c r="E210" s="199"/>
      <c r="F210" s="200">
        <f t="shared" si="22"/>
        <v>0</v>
      </c>
      <c r="G210" s="199"/>
      <c r="H210" s="200">
        <f t="shared" si="23"/>
        <v>0</v>
      </c>
      <c r="I210" s="201">
        <f t="shared" si="24"/>
        <v>0</v>
      </c>
      <c r="J210" s="202"/>
    </row>
    <row r="211" spans="1:10" s="195" customFormat="1" ht="21" customHeight="1">
      <c r="A211" s="196" t="s">
        <v>606</v>
      </c>
      <c r="B211" s="197" t="s">
        <v>422</v>
      </c>
      <c r="C211" s="303">
        <v>1</v>
      </c>
      <c r="D211" s="196" t="s">
        <v>94</v>
      </c>
      <c r="E211" s="199"/>
      <c r="F211" s="200">
        <f t="shared" si="22"/>
        <v>0</v>
      </c>
      <c r="G211" s="199"/>
      <c r="H211" s="200">
        <f t="shared" si="23"/>
        <v>0</v>
      </c>
      <c r="I211" s="201">
        <f t="shared" si="24"/>
        <v>0</v>
      </c>
      <c r="J211" s="202"/>
    </row>
    <row r="212" spans="1:10" s="195" customFormat="1" ht="21" customHeight="1">
      <c r="A212" s="196" t="s">
        <v>607</v>
      </c>
      <c r="B212" s="197" t="s">
        <v>423</v>
      </c>
      <c r="C212" s="303">
        <v>1</v>
      </c>
      <c r="D212" s="196" t="s">
        <v>94</v>
      </c>
      <c r="E212" s="199"/>
      <c r="F212" s="200">
        <f t="shared" si="22"/>
        <v>0</v>
      </c>
      <c r="G212" s="199"/>
      <c r="H212" s="200">
        <f t="shared" si="23"/>
        <v>0</v>
      </c>
      <c r="I212" s="201">
        <f t="shared" si="24"/>
        <v>0</v>
      </c>
      <c r="J212" s="202"/>
    </row>
    <row r="213" spans="1:10" s="195" customFormat="1" ht="21" customHeight="1">
      <c r="A213" s="196"/>
      <c r="B213" s="300"/>
      <c r="C213" s="322"/>
      <c r="D213" s="196"/>
      <c r="E213" s="199"/>
      <c r="F213" s="200"/>
      <c r="G213" s="199"/>
      <c r="H213" s="200"/>
      <c r="I213" s="201"/>
      <c r="J213" s="210"/>
    </row>
    <row r="214" spans="1:10" s="195" customFormat="1" ht="21" customHeight="1" thickBot="1">
      <c r="A214" s="211"/>
      <c r="B214" s="323" t="s">
        <v>220</v>
      </c>
      <c r="C214" s="324"/>
      <c r="D214" s="325"/>
      <c r="E214" s="326"/>
      <c r="F214" s="327">
        <f>SUM(F108:F213)</f>
        <v>0</v>
      </c>
      <c r="G214" s="326"/>
      <c r="H214" s="327">
        <f>SUM(H108:H213)</f>
        <v>0</v>
      </c>
      <c r="I214" s="327">
        <f>SUM(I108:I213)</f>
        <v>0</v>
      </c>
      <c r="J214" s="215"/>
    </row>
    <row r="215" spans="1:10" s="195" customFormat="1" ht="21" customHeight="1" thickTop="1">
      <c r="A215" s="242"/>
      <c r="B215" s="328"/>
      <c r="C215" s="329"/>
      <c r="D215" s="330"/>
      <c r="E215" s="331"/>
      <c r="F215" s="332"/>
      <c r="G215" s="331"/>
      <c r="H215" s="332"/>
      <c r="I215" s="333"/>
      <c r="J215" s="255"/>
    </row>
    <row r="216" spans="1:10" s="195" customFormat="1" ht="21" customHeight="1">
      <c r="A216" s="222">
        <v>4</v>
      </c>
      <c r="B216" s="334" t="s">
        <v>221</v>
      </c>
      <c r="C216" s="335"/>
      <c r="D216" s="222"/>
      <c r="E216" s="296"/>
      <c r="F216" s="297"/>
      <c r="G216" s="296"/>
      <c r="H216" s="297"/>
      <c r="I216" s="298"/>
      <c r="J216" s="262"/>
    </row>
    <row r="217" spans="1:10" s="195" customFormat="1" ht="21" customHeight="1">
      <c r="A217" s="187">
        <v>4.0999999999999996</v>
      </c>
      <c r="B217" s="336" t="s">
        <v>222</v>
      </c>
      <c r="C217" s="337"/>
      <c r="D217" s="265"/>
      <c r="E217" s="199"/>
      <c r="F217" s="200"/>
      <c r="G217" s="199"/>
      <c r="H217" s="200"/>
      <c r="I217" s="201"/>
      <c r="J217" s="202"/>
    </row>
    <row r="218" spans="1:10" s="221" customFormat="1" ht="21" customHeight="1">
      <c r="A218" s="187"/>
      <c r="B218" s="336" t="s">
        <v>223</v>
      </c>
      <c r="C218" s="337">
        <f>5*4</f>
        <v>20</v>
      </c>
      <c r="D218" s="265" t="s">
        <v>170</v>
      </c>
      <c r="E218" s="199"/>
      <c r="F218" s="200">
        <f t="shared" ref="F218:F282" si="25">ROUND(E218*C218,2)</f>
        <v>0</v>
      </c>
      <c r="G218" s="199"/>
      <c r="H218" s="200">
        <f t="shared" ref="H218:H282" si="26">ROUND(G218*C218,2)</f>
        <v>0</v>
      </c>
      <c r="I218" s="201">
        <f t="shared" ref="I218:I282" si="27">+F218+H218</f>
        <v>0</v>
      </c>
      <c r="J218" s="202"/>
    </row>
    <row r="219" spans="1:10" s="221" customFormat="1" ht="21" customHeight="1">
      <c r="A219" s="187"/>
      <c r="B219" s="336" t="s">
        <v>225</v>
      </c>
      <c r="C219" s="337">
        <f>28*4</f>
        <v>112</v>
      </c>
      <c r="D219" s="265" t="s">
        <v>170</v>
      </c>
      <c r="E219" s="199"/>
      <c r="F219" s="200">
        <f t="shared" si="25"/>
        <v>0</v>
      </c>
      <c r="G219" s="199"/>
      <c r="H219" s="200">
        <f t="shared" si="26"/>
        <v>0</v>
      </c>
      <c r="I219" s="201">
        <f t="shared" si="27"/>
        <v>0</v>
      </c>
      <c r="J219" s="202"/>
    </row>
    <row r="220" spans="1:10" s="195" customFormat="1" ht="21" customHeight="1">
      <c r="A220" s="187"/>
      <c r="B220" s="336" t="s">
        <v>226</v>
      </c>
      <c r="C220" s="337">
        <f>4*4</f>
        <v>16</v>
      </c>
      <c r="D220" s="265" t="s">
        <v>170</v>
      </c>
      <c r="E220" s="199"/>
      <c r="F220" s="200">
        <f t="shared" si="25"/>
        <v>0</v>
      </c>
      <c r="G220" s="199"/>
      <c r="H220" s="200">
        <f t="shared" si="26"/>
        <v>0</v>
      </c>
      <c r="I220" s="201">
        <f t="shared" si="27"/>
        <v>0</v>
      </c>
      <c r="J220" s="202"/>
    </row>
    <row r="221" spans="1:10" s="195" customFormat="1" ht="21" customHeight="1">
      <c r="A221" s="187"/>
      <c r="B221" s="336" t="s">
        <v>227</v>
      </c>
      <c r="C221" s="337">
        <v>1</v>
      </c>
      <c r="D221" s="265" t="s">
        <v>97</v>
      </c>
      <c r="E221" s="199"/>
      <c r="F221" s="200">
        <f t="shared" si="25"/>
        <v>0</v>
      </c>
      <c r="G221" s="199"/>
      <c r="H221" s="200">
        <f t="shared" si="26"/>
        <v>0</v>
      </c>
      <c r="I221" s="201">
        <f t="shared" si="27"/>
        <v>0</v>
      </c>
      <c r="J221" s="194"/>
    </row>
    <row r="222" spans="1:10" s="195" customFormat="1" ht="21" customHeight="1">
      <c r="A222" s="187">
        <v>4.2</v>
      </c>
      <c r="B222" s="336" t="s">
        <v>228</v>
      </c>
      <c r="C222" s="337"/>
      <c r="D222" s="265"/>
      <c r="E222" s="199"/>
      <c r="F222" s="200"/>
      <c r="G222" s="199"/>
      <c r="H222" s="200"/>
      <c r="I222" s="201"/>
      <c r="J222" s="194"/>
    </row>
    <row r="223" spans="1:10" s="195" customFormat="1" ht="21" customHeight="1">
      <c r="A223" s="187"/>
      <c r="B223" s="336" t="s">
        <v>229</v>
      </c>
      <c r="C223" s="337">
        <f>6*4</f>
        <v>24</v>
      </c>
      <c r="D223" s="265" t="s">
        <v>170</v>
      </c>
      <c r="E223" s="199"/>
      <c r="F223" s="200">
        <f t="shared" si="25"/>
        <v>0</v>
      </c>
      <c r="G223" s="199"/>
      <c r="H223" s="200">
        <f t="shared" si="26"/>
        <v>0</v>
      </c>
      <c r="I223" s="201">
        <f t="shared" si="27"/>
        <v>0</v>
      </c>
      <c r="J223" s="202"/>
    </row>
    <row r="224" spans="1:10" s="195" customFormat="1" ht="21" customHeight="1">
      <c r="A224" s="187"/>
      <c r="B224" s="336" t="s">
        <v>226</v>
      </c>
      <c r="C224" s="337">
        <f>23*4</f>
        <v>92</v>
      </c>
      <c r="D224" s="265" t="s">
        <v>170</v>
      </c>
      <c r="E224" s="199"/>
      <c r="F224" s="200">
        <f t="shared" si="25"/>
        <v>0</v>
      </c>
      <c r="G224" s="199"/>
      <c r="H224" s="200">
        <f t="shared" si="26"/>
        <v>0</v>
      </c>
      <c r="I224" s="201">
        <f t="shared" si="27"/>
        <v>0</v>
      </c>
      <c r="J224" s="202"/>
    </row>
    <row r="225" spans="1:10" s="195" customFormat="1" ht="21" customHeight="1">
      <c r="A225" s="187"/>
      <c r="B225" s="336" t="s">
        <v>227</v>
      </c>
      <c r="C225" s="337">
        <v>1</v>
      </c>
      <c r="D225" s="265" t="s">
        <v>97</v>
      </c>
      <c r="E225" s="199"/>
      <c r="F225" s="200">
        <f t="shared" si="25"/>
        <v>0</v>
      </c>
      <c r="G225" s="199"/>
      <c r="H225" s="200">
        <f t="shared" si="26"/>
        <v>0</v>
      </c>
      <c r="I225" s="201">
        <f t="shared" si="27"/>
        <v>0</v>
      </c>
      <c r="J225" s="202"/>
    </row>
    <row r="226" spans="1:10" s="195" customFormat="1" ht="21" customHeight="1">
      <c r="A226" s="187">
        <v>4.3</v>
      </c>
      <c r="B226" s="336" t="s">
        <v>230</v>
      </c>
      <c r="C226" s="337"/>
      <c r="D226" s="265"/>
      <c r="E226" s="199"/>
      <c r="F226" s="200"/>
      <c r="G226" s="199"/>
      <c r="H226" s="200"/>
      <c r="I226" s="201"/>
      <c r="J226" s="202"/>
    </row>
    <row r="227" spans="1:10" s="195" customFormat="1" ht="21" customHeight="1">
      <c r="A227" s="187"/>
      <c r="B227" s="336" t="s">
        <v>231</v>
      </c>
      <c r="C227" s="337">
        <f>17*4</f>
        <v>68</v>
      </c>
      <c r="D227" s="265" t="s">
        <v>170</v>
      </c>
      <c r="E227" s="199"/>
      <c r="F227" s="200">
        <f t="shared" si="25"/>
        <v>0</v>
      </c>
      <c r="G227" s="199"/>
      <c r="H227" s="200">
        <f t="shared" si="26"/>
        <v>0</v>
      </c>
      <c r="I227" s="201">
        <f t="shared" si="27"/>
        <v>0</v>
      </c>
      <c r="J227" s="202"/>
    </row>
    <row r="228" spans="1:10" s="195" customFormat="1" ht="21" customHeight="1">
      <c r="A228" s="187"/>
      <c r="B228" s="336" t="s">
        <v>227</v>
      </c>
      <c r="C228" s="337">
        <v>1</v>
      </c>
      <c r="D228" s="265" t="s">
        <v>97</v>
      </c>
      <c r="E228" s="199"/>
      <c r="F228" s="200">
        <f t="shared" si="25"/>
        <v>0</v>
      </c>
      <c r="G228" s="199"/>
      <c r="H228" s="200">
        <f t="shared" si="26"/>
        <v>0</v>
      </c>
      <c r="I228" s="201">
        <f t="shared" si="27"/>
        <v>0</v>
      </c>
      <c r="J228" s="202"/>
    </row>
    <row r="229" spans="1:10" s="195" customFormat="1" ht="21" customHeight="1">
      <c r="A229" s="187">
        <v>4.4000000000000004</v>
      </c>
      <c r="B229" s="336" t="s">
        <v>232</v>
      </c>
      <c r="C229" s="337"/>
      <c r="D229" s="265"/>
      <c r="E229" s="199"/>
      <c r="F229" s="200"/>
      <c r="G229" s="199"/>
      <c r="H229" s="200"/>
      <c r="I229" s="201"/>
      <c r="J229" s="202"/>
    </row>
    <row r="230" spans="1:10" s="195" customFormat="1" ht="21" customHeight="1">
      <c r="A230" s="187"/>
      <c r="B230" s="336" t="s">
        <v>223</v>
      </c>
      <c r="C230" s="337">
        <v>1</v>
      </c>
      <c r="D230" s="265" t="s">
        <v>94</v>
      </c>
      <c r="E230" s="199"/>
      <c r="F230" s="200">
        <f t="shared" si="25"/>
        <v>0</v>
      </c>
      <c r="G230" s="199"/>
      <c r="H230" s="200">
        <f t="shared" si="26"/>
        <v>0</v>
      </c>
      <c r="I230" s="201">
        <f t="shared" si="27"/>
        <v>0</v>
      </c>
      <c r="J230" s="202"/>
    </row>
    <row r="231" spans="1:10" s="195" customFormat="1" ht="21" customHeight="1">
      <c r="A231" s="187"/>
      <c r="B231" s="336" t="s">
        <v>225</v>
      </c>
      <c r="C231" s="337">
        <v>3</v>
      </c>
      <c r="D231" s="265" t="s">
        <v>94</v>
      </c>
      <c r="E231" s="199"/>
      <c r="F231" s="200">
        <f t="shared" si="25"/>
        <v>0</v>
      </c>
      <c r="G231" s="199"/>
      <c r="H231" s="200">
        <f t="shared" si="26"/>
        <v>0</v>
      </c>
      <c r="I231" s="201">
        <f t="shared" si="27"/>
        <v>0</v>
      </c>
      <c r="J231" s="202"/>
    </row>
    <row r="232" spans="1:10" s="195" customFormat="1" ht="21" customHeight="1">
      <c r="A232" s="187"/>
      <c r="B232" s="336" t="s">
        <v>229</v>
      </c>
      <c r="C232" s="337">
        <v>2</v>
      </c>
      <c r="D232" s="265" t="s">
        <v>94</v>
      </c>
      <c r="E232" s="199"/>
      <c r="F232" s="200">
        <f t="shared" si="25"/>
        <v>0</v>
      </c>
      <c r="G232" s="199"/>
      <c r="H232" s="200">
        <f t="shared" si="26"/>
        <v>0</v>
      </c>
      <c r="I232" s="201">
        <f t="shared" si="27"/>
        <v>0</v>
      </c>
      <c r="J232" s="202"/>
    </row>
    <row r="233" spans="1:10" s="195" customFormat="1" ht="21" customHeight="1">
      <c r="A233" s="187">
        <v>4.5</v>
      </c>
      <c r="B233" s="336" t="s">
        <v>233</v>
      </c>
      <c r="C233" s="337"/>
      <c r="D233" s="265"/>
      <c r="E233" s="199"/>
      <c r="F233" s="200"/>
      <c r="G233" s="199"/>
      <c r="H233" s="200"/>
      <c r="I233" s="201"/>
      <c r="J233" s="202"/>
    </row>
    <row r="234" spans="1:10" s="195" customFormat="1" ht="21" customHeight="1">
      <c r="A234" s="187"/>
      <c r="B234" s="336" t="s">
        <v>225</v>
      </c>
      <c r="C234" s="337">
        <v>4</v>
      </c>
      <c r="D234" s="265" t="s">
        <v>94</v>
      </c>
      <c r="E234" s="199"/>
      <c r="F234" s="200">
        <f t="shared" si="25"/>
        <v>0</v>
      </c>
      <c r="G234" s="199"/>
      <c r="H234" s="200">
        <f t="shared" si="26"/>
        <v>0</v>
      </c>
      <c r="I234" s="201">
        <f t="shared" si="27"/>
        <v>0</v>
      </c>
      <c r="J234" s="202"/>
    </row>
    <row r="235" spans="1:10" s="195" customFormat="1" ht="21" customHeight="1">
      <c r="A235" s="187"/>
      <c r="B235" s="336" t="s">
        <v>229</v>
      </c>
      <c r="C235" s="337">
        <v>3</v>
      </c>
      <c r="D235" s="265" t="s">
        <v>94</v>
      </c>
      <c r="E235" s="199"/>
      <c r="F235" s="200">
        <f t="shared" si="25"/>
        <v>0</v>
      </c>
      <c r="G235" s="199"/>
      <c r="H235" s="200">
        <f t="shared" si="26"/>
        <v>0</v>
      </c>
      <c r="I235" s="201">
        <f t="shared" si="27"/>
        <v>0</v>
      </c>
      <c r="J235" s="202"/>
    </row>
    <row r="236" spans="1:10" s="195" customFormat="1" ht="21" customHeight="1">
      <c r="A236" s="187"/>
      <c r="B236" s="336" t="s">
        <v>226</v>
      </c>
      <c r="C236" s="337">
        <v>1</v>
      </c>
      <c r="D236" s="265" t="s">
        <v>94</v>
      </c>
      <c r="E236" s="199"/>
      <c r="F236" s="200">
        <f t="shared" si="25"/>
        <v>0</v>
      </c>
      <c r="G236" s="199"/>
      <c r="H236" s="200">
        <f t="shared" si="26"/>
        <v>0</v>
      </c>
      <c r="I236" s="201">
        <f t="shared" si="27"/>
        <v>0</v>
      </c>
      <c r="J236" s="202"/>
    </row>
    <row r="237" spans="1:10" s="195" customFormat="1" ht="21" customHeight="1">
      <c r="A237" s="187"/>
      <c r="B237" s="336" t="s">
        <v>234</v>
      </c>
      <c r="C237" s="337">
        <v>16</v>
      </c>
      <c r="D237" s="265" t="s">
        <v>94</v>
      </c>
      <c r="E237" s="199"/>
      <c r="F237" s="200">
        <f t="shared" si="25"/>
        <v>0</v>
      </c>
      <c r="G237" s="199"/>
      <c r="H237" s="200">
        <f t="shared" si="26"/>
        <v>0</v>
      </c>
      <c r="I237" s="201">
        <f t="shared" si="27"/>
        <v>0</v>
      </c>
      <c r="J237" s="202"/>
    </row>
    <row r="238" spans="1:10" s="195" customFormat="1" ht="21" customHeight="1">
      <c r="A238" s="187">
        <v>4.5999999999999996</v>
      </c>
      <c r="B238" s="336" t="s">
        <v>235</v>
      </c>
      <c r="C238" s="337"/>
      <c r="D238" s="265"/>
      <c r="E238" s="199"/>
      <c r="F238" s="200"/>
      <c r="G238" s="199"/>
      <c r="H238" s="200"/>
      <c r="I238" s="201"/>
      <c r="J238" s="202"/>
    </row>
    <row r="239" spans="1:10" s="195" customFormat="1" ht="21" customHeight="1">
      <c r="A239" s="187"/>
      <c r="B239" s="336" t="s">
        <v>225</v>
      </c>
      <c r="C239" s="337">
        <v>3</v>
      </c>
      <c r="D239" s="265" t="s">
        <v>94</v>
      </c>
      <c r="E239" s="199"/>
      <c r="F239" s="200">
        <f t="shared" si="25"/>
        <v>0</v>
      </c>
      <c r="G239" s="199"/>
      <c r="H239" s="200">
        <f t="shared" si="26"/>
        <v>0</v>
      </c>
      <c r="I239" s="201">
        <f t="shared" si="27"/>
        <v>0</v>
      </c>
      <c r="J239" s="202"/>
    </row>
    <row r="240" spans="1:10" s="195" customFormat="1" ht="21" customHeight="1">
      <c r="A240" s="187"/>
      <c r="B240" s="336" t="s">
        <v>229</v>
      </c>
      <c r="C240" s="337">
        <v>5</v>
      </c>
      <c r="D240" s="265" t="s">
        <v>94</v>
      </c>
      <c r="E240" s="199"/>
      <c r="F240" s="200">
        <f t="shared" si="25"/>
        <v>0</v>
      </c>
      <c r="G240" s="199"/>
      <c r="H240" s="200">
        <f t="shared" si="26"/>
        <v>0</v>
      </c>
      <c r="I240" s="201">
        <f t="shared" si="27"/>
        <v>0</v>
      </c>
      <c r="J240" s="202"/>
    </row>
    <row r="241" spans="1:10" s="195" customFormat="1" ht="21" customHeight="1">
      <c r="A241" s="187"/>
      <c r="B241" s="338" t="s">
        <v>236</v>
      </c>
      <c r="C241" s="337">
        <v>2</v>
      </c>
      <c r="D241" s="265" t="s">
        <v>94</v>
      </c>
      <c r="E241" s="199"/>
      <c r="F241" s="200">
        <f t="shared" si="25"/>
        <v>0</v>
      </c>
      <c r="G241" s="199"/>
      <c r="H241" s="200">
        <f t="shared" si="26"/>
        <v>0</v>
      </c>
      <c r="I241" s="201">
        <f t="shared" si="27"/>
        <v>0</v>
      </c>
      <c r="J241" s="202"/>
    </row>
    <row r="242" spans="1:10" s="195" customFormat="1" ht="21" customHeight="1">
      <c r="A242" s="187"/>
      <c r="B242" s="339" t="s">
        <v>237</v>
      </c>
      <c r="C242" s="337"/>
      <c r="D242" s="265"/>
      <c r="E242" s="199"/>
      <c r="F242" s="200"/>
      <c r="G242" s="199"/>
      <c r="H242" s="200"/>
      <c r="I242" s="201"/>
      <c r="J242" s="202"/>
    </row>
    <row r="243" spans="1:10" s="195" customFormat="1" ht="21" customHeight="1">
      <c r="A243" s="187">
        <v>4.7</v>
      </c>
      <c r="B243" s="336" t="s">
        <v>238</v>
      </c>
      <c r="C243" s="337"/>
      <c r="D243" s="265"/>
      <c r="E243" s="199"/>
      <c r="F243" s="200"/>
      <c r="G243" s="199"/>
      <c r="H243" s="200"/>
      <c r="I243" s="201"/>
      <c r="J243" s="202"/>
    </row>
    <row r="244" spans="1:10" s="195" customFormat="1" ht="21" customHeight="1">
      <c r="A244" s="187" t="s">
        <v>702</v>
      </c>
      <c r="B244" s="340" t="s">
        <v>239</v>
      </c>
      <c r="C244" s="341">
        <v>176</v>
      </c>
      <c r="D244" s="342" t="s">
        <v>170</v>
      </c>
      <c r="E244" s="343"/>
      <c r="F244" s="200">
        <f t="shared" si="25"/>
        <v>0</v>
      </c>
      <c r="G244" s="343"/>
      <c r="H244" s="200">
        <f t="shared" si="26"/>
        <v>0</v>
      </c>
      <c r="I244" s="201">
        <f t="shared" si="27"/>
        <v>0</v>
      </c>
      <c r="J244" s="202"/>
    </row>
    <row r="245" spans="1:10" s="195" customFormat="1" ht="21" customHeight="1">
      <c r="A245" s="187" t="s">
        <v>703</v>
      </c>
      <c r="B245" s="340" t="s">
        <v>240</v>
      </c>
      <c r="C245" s="341">
        <v>80</v>
      </c>
      <c r="D245" s="342" t="s">
        <v>170</v>
      </c>
      <c r="E245" s="343"/>
      <c r="F245" s="200">
        <f t="shared" si="25"/>
        <v>0</v>
      </c>
      <c r="G245" s="344"/>
      <c r="H245" s="200">
        <f t="shared" si="26"/>
        <v>0</v>
      </c>
      <c r="I245" s="201">
        <f t="shared" si="27"/>
        <v>0</v>
      </c>
      <c r="J245" s="202"/>
    </row>
    <row r="246" spans="1:10" s="195" customFormat="1" ht="21" customHeight="1">
      <c r="A246" s="187" t="s">
        <v>704</v>
      </c>
      <c r="B246" s="340" t="s">
        <v>241</v>
      </c>
      <c r="C246" s="341">
        <v>148</v>
      </c>
      <c r="D246" s="342" t="s">
        <v>170</v>
      </c>
      <c r="E246" s="343"/>
      <c r="F246" s="200">
        <f t="shared" si="25"/>
        <v>0</v>
      </c>
      <c r="G246" s="343"/>
      <c r="H246" s="200">
        <f t="shared" si="26"/>
        <v>0</v>
      </c>
      <c r="I246" s="201">
        <f t="shared" si="27"/>
        <v>0</v>
      </c>
      <c r="J246" s="202"/>
    </row>
    <row r="247" spans="1:10" s="195" customFormat="1" ht="21" customHeight="1">
      <c r="A247" s="187" t="s">
        <v>705</v>
      </c>
      <c r="B247" s="340" t="s">
        <v>242</v>
      </c>
      <c r="C247" s="341">
        <v>68</v>
      </c>
      <c r="D247" s="342" t="s">
        <v>170</v>
      </c>
      <c r="E247" s="343"/>
      <c r="F247" s="200">
        <f t="shared" si="25"/>
        <v>0</v>
      </c>
      <c r="G247" s="343"/>
      <c r="H247" s="200">
        <f t="shared" si="26"/>
        <v>0</v>
      </c>
      <c r="I247" s="201">
        <f t="shared" si="27"/>
        <v>0</v>
      </c>
      <c r="J247" s="202"/>
    </row>
    <row r="248" spans="1:10" s="195" customFormat="1" ht="21" customHeight="1">
      <c r="A248" s="187" t="s">
        <v>706</v>
      </c>
      <c r="B248" s="336" t="s">
        <v>227</v>
      </c>
      <c r="C248" s="337">
        <v>1</v>
      </c>
      <c r="D248" s="265" t="s">
        <v>97</v>
      </c>
      <c r="E248" s="199"/>
      <c r="F248" s="200">
        <f t="shared" si="25"/>
        <v>0</v>
      </c>
      <c r="G248" s="199"/>
      <c r="H248" s="200">
        <f t="shared" si="26"/>
        <v>0</v>
      </c>
      <c r="I248" s="201">
        <f t="shared" si="27"/>
        <v>0</v>
      </c>
      <c r="J248" s="194"/>
    </row>
    <row r="249" spans="1:10" s="195" customFormat="1" ht="21" customHeight="1">
      <c r="A249" s="187"/>
      <c r="B249" s="345" t="s">
        <v>243</v>
      </c>
      <c r="C249" s="346"/>
      <c r="D249" s="346"/>
      <c r="E249" s="347"/>
      <c r="F249" s="200"/>
      <c r="G249" s="347"/>
      <c r="H249" s="200"/>
      <c r="I249" s="201"/>
      <c r="J249" s="202"/>
    </row>
    <row r="250" spans="1:10" s="195" customFormat="1" ht="21" customHeight="1">
      <c r="A250" s="187" t="s">
        <v>707</v>
      </c>
      <c r="B250" s="340" t="s">
        <v>244</v>
      </c>
      <c r="C250" s="348">
        <v>2</v>
      </c>
      <c r="D250" s="349" t="s">
        <v>104</v>
      </c>
      <c r="E250" s="347"/>
      <c r="F250" s="200">
        <f t="shared" si="25"/>
        <v>0</v>
      </c>
      <c r="G250" s="350"/>
      <c r="H250" s="200">
        <f t="shared" si="26"/>
        <v>0</v>
      </c>
      <c r="I250" s="201">
        <f t="shared" si="27"/>
        <v>0</v>
      </c>
      <c r="J250" s="202"/>
    </row>
    <row r="251" spans="1:10" s="195" customFormat="1" ht="21" customHeight="1">
      <c r="A251" s="187"/>
      <c r="B251" s="336" t="s">
        <v>245</v>
      </c>
      <c r="C251" s="337"/>
      <c r="D251" s="265"/>
      <c r="E251" s="199"/>
      <c r="F251" s="200"/>
      <c r="G251" s="199"/>
      <c r="H251" s="200"/>
      <c r="I251" s="201"/>
      <c r="J251" s="202"/>
    </row>
    <row r="252" spans="1:10" s="195" customFormat="1" ht="21" customHeight="1">
      <c r="A252" s="187" t="s">
        <v>708</v>
      </c>
      <c r="B252" s="340" t="s">
        <v>241</v>
      </c>
      <c r="C252" s="341">
        <v>5</v>
      </c>
      <c r="D252" s="342" t="s">
        <v>95</v>
      </c>
      <c r="E252" s="343"/>
      <c r="F252" s="200">
        <f t="shared" si="25"/>
        <v>0</v>
      </c>
      <c r="G252" s="343"/>
      <c r="H252" s="200">
        <f t="shared" si="26"/>
        <v>0</v>
      </c>
      <c r="I252" s="201">
        <f t="shared" si="27"/>
        <v>0</v>
      </c>
      <c r="J252" s="202"/>
    </row>
    <row r="253" spans="1:10" s="195" customFormat="1" ht="21" customHeight="1">
      <c r="A253" s="187" t="s">
        <v>709</v>
      </c>
      <c r="B253" s="340" t="s">
        <v>242</v>
      </c>
      <c r="C253" s="341">
        <v>4</v>
      </c>
      <c r="D253" s="342" t="s">
        <v>95</v>
      </c>
      <c r="E253" s="343"/>
      <c r="F253" s="200">
        <f t="shared" si="25"/>
        <v>0</v>
      </c>
      <c r="G253" s="343"/>
      <c r="H253" s="200">
        <f t="shared" si="26"/>
        <v>0</v>
      </c>
      <c r="I253" s="201">
        <f t="shared" si="27"/>
        <v>0</v>
      </c>
      <c r="J253" s="202"/>
    </row>
    <row r="254" spans="1:10" s="195" customFormat="1" ht="21" customHeight="1">
      <c r="A254" s="187"/>
      <c r="B254" s="336" t="s">
        <v>246</v>
      </c>
      <c r="C254" s="337"/>
      <c r="D254" s="265"/>
      <c r="E254" s="199"/>
      <c r="F254" s="200"/>
      <c r="G254" s="199"/>
      <c r="H254" s="200"/>
      <c r="I254" s="201"/>
      <c r="J254" s="202"/>
    </row>
    <row r="255" spans="1:10" s="195" customFormat="1" ht="21" customHeight="1">
      <c r="A255" s="187" t="s">
        <v>709</v>
      </c>
      <c r="B255" s="340" t="s">
        <v>247</v>
      </c>
      <c r="C255" s="341">
        <v>1</v>
      </c>
      <c r="D255" s="342" t="s">
        <v>95</v>
      </c>
      <c r="E255" s="199"/>
      <c r="F255" s="200">
        <f t="shared" si="25"/>
        <v>0</v>
      </c>
      <c r="G255" s="199"/>
      <c r="H255" s="200">
        <f t="shared" si="26"/>
        <v>0</v>
      </c>
      <c r="I255" s="201">
        <f t="shared" si="27"/>
        <v>0</v>
      </c>
      <c r="J255" s="202"/>
    </row>
    <row r="256" spans="1:10" s="195" customFormat="1" ht="21" customHeight="1">
      <c r="A256" s="187"/>
      <c r="B256" s="351" t="s">
        <v>248</v>
      </c>
      <c r="C256" s="341"/>
      <c r="D256" s="342"/>
      <c r="E256" s="343"/>
      <c r="F256" s="200"/>
      <c r="G256" s="343"/>
      <c r="H256" s="200"/>
      <c r="I256" s="201"/>
      <c r="J256" s="202"/>
    </row>
    <row r="257" spans="1:10" s="195" customFormat="1" ht="21" customHeight="1">
      <c r="A257" s="187" t="s">
        <v>710</v>
      </c>
      <c r="B257" s="340" t="s">
        <v>241</v>
      </c>
      <c r="C257" s="341">
        <v>1</v>
      </c>
      <c r="D257" s="342" t="s">
        <v>95</v>
      </c>
      <c r="E257" s="343"/>
      <c r="F257" s="200">
        <f t="shared" si="25"/>
        <v>0</v>
      </c>
      <c r="G257" s="343"/>
      <c r="H257" s="200">
        <f t="shared" si="26"/>
        <v>0</v>
      </c>
      <c r="I257" s="201">
        <f t="shared" si="27"/>
        <v>0</v>
      </c>
      <c r="J257" s="202"/>
    </row>
    <row r="258" spans="1:10" s="195" customFormat="1" ht="21" customHeight="1">
      <c r="A258" s="187" t="s">
        <v>711</v>
      </c>
      <c r="B258" s="340" t="s">
        <v>242</v>
      </c>
      <c r="C258" s="341">
        <v>2</v>
      </c>
      <c r="D258" s="342" t="s">
        <v>95</v>
      </c>
      <c r="E258" s="343"/>
      <c r="F258" s="200">
        <f t="shared" si="25"/>
        <v>0</v>
      </c>
      <c r="G258" s="343"/>
      <c r="H258" s="200">
        <f t="shared" si="26"/>
        <v>0</v>
      </c>
      <c r="I258" s="201">
        <f t="shared" si="27"/>
        <v>0</v>
      </c>
      <c r="J258" s="202"/>
    </row>
    <row r="259" spans="1:10" s="221" customFormat="1" ht="21" customHeight="1">
      <c r="A259" s="187"/>
      <c r="B259" s="351" t="s">
        <v>249</v>
      </c>
      <c r="C259" s="341"/>
      <c r="D259" s="342"/>
      <c r="E259" s="343"/>
      <c r="F259" s="200"/>
      <c r="G259" s="343"/>
      <c r="H259" s="200"/>
      <c r="I259" s="201"/>
      <c r="J259" s="202"/>
    </row>
    <row r="260" spans="1:10" s="221" customFormat="1" ht="21" customHeight="1">
      <c r="A260" s="187" t="s">
        <v>712</v>
      </c>
      <c r="B260" s="340" t="s">
        <v>242</v>
      </c>
      <c r="C260" s="341">
        <v>2</v>
      </c>
      <c r="D260" s="342" t="s">
        <v>95</v>
      </c>
      <c r="E260" s="343"/>
      <c r="F260" s="200">
        <f t="shared" si="25"/>
        <v>0</v>
      </c>
      <c r="G260" s="343"/>
      <c r="H260" s="200">
        <f t="shared" si="26"/>
        <v>0</v>
      </c>
      <c r="I260" s="201">
        <f t="shared" si="27"/>
        <v>0</v>
      </c>
      <c r="J260" s="202"/>
    </row>
    <row r="261" spans="1:10" s="221" customFormat="1" ht="21" customHeight="1">
      <c r="A261" s="187"/>
      <c r="B261" s="351" t="s">
        <v>250</v>
      </c>
      <c r="C261" s="341"/>
      <c r="D261" s="342"/>
      <c r="E261" s="343"/>
      <c r="F261" s="200"/>
      <c r="G261" s="343"/>
      <c r="H261" s="200"/>
      <c r="I261" s="201"/>
      <c r="J261" s="202"/>
    </row>
    <row r="262" spans="1:10" s="221" customFormat="1" ht="21" customHeight="1">
      <c r="A262" s="187" t="s">
        <v>713</v>
      </c>
      <c r="B262" s="340" t="s">
        <v>241</v>
      </c>
      <c r="C262" s="341">
        <v>1</v>
      </c>
      <c r="D262" s="342" t="s">
        <v>98</v>
      </c>
      <c r="E262" s="343"/>
      <c r="F262" s="200">
        <f t="shared" si="25"/>
        <v>0</v>
      </c>
      <c r="G262" s="343"/>
      <c r="H262" s="200">
        <f t="shared" si="26"/>
        <v>0</v>
      </c>
      <c r="I262" s="201">
        <f t="shared" si="27"/>
        <v>0</v>
      </c>
      <c r="J262" s="202"/>
    </row>
    <row r="263" spans="1:10" s="221" customFormat="1" ht="21" customHeight="1">
      <c r="A263" s="187"/>
      <c r="B263" s="340" t="s">
        <v>251</v>
      </c>
      <c r="C263" s="341"/>
      <c r="D263" s="342"/>
      <c r="E263" s="343"/>
      <c r="F263" s="200"/>
      <c r="G263" s="343"/>
      <c r="H263" s="200"/>
      <c r="I263" s="201"/>
      <c r="J263" s="202"/>
    </row>
    <row r="264" spans="1:10" s="221" customFormat="1" ht="21" customHeight="1">
      <c r="A264" s="187" t="s">
        <v>714</v>
      </c>
      <c r="B264" s="340" t="s">
        <v>241</v>
      </c>
      <c r="C264" s="341">
        <v>2</v>
      </c>
      <c r="D264" s="342" t="s">
        <v>94</v>
      </c>
      <c r="E264" s="343"/>
      <c r="F264" s="200">
        <f t="shared" si="25"/>
        <v>0</v>
      </c>
      <c r="G264" s="343"/>
      <c r="H264" s="200">
        <f t="shared" si="26"/>
        <v>0</v>
      </c>
      <c r="I264" s="201">
        <f t="shared" si="27"/>
        <v>0</v>
      </c>
      <c r="J264" s="202"/>
    </row>
    <row r="265" spans="1:10" s="221" customFormat="1" ht="21" customHeight="1">
      <c r="A265" s="187"/>
      <c r="B265" s="351" t="s">
        <v>252</v>
      </c>
      <c r="C265" s="341"/>
      <c r="D265" s="342"/>
      <c r="E265" s="343"/>
      <c r="F265" s="200"/>
      <c r="G265" s="343"/>
      <c r="H265" s="200"/>
      <c r="I265" s="201"/>
      <c r="J265" s="202"/>
    </row>
    <row r="266" spans="1:10" s="221" customFormat="1" ht="21" customHeight="1">
      <c r="A266" s="187" t="s">
        <v>715</v>
      </c>
      <c r="B266" s="340" t="s">
        <v>241</v>
      </c>
      <c r="C266" s="341">
        <v>1</v>
      </c>
      <c r="D266" s="342" t="s">
        <v>95</v>
      </c>
      <c r="E266" s="343"/>
      <c r="F266" s="200">
        <f t="shared" si="25"/>
        <v>0</v>
      </c>
      <c r="G266" s="343"/>
      <c r="H266" s="200">
        <f t="shared" si="26"/>
        <v>0</v>
      </c>
      <c r="I266" s="201">
        <f t="shared" si="27"/>
        <v>0</v>
      </c>
      <c r="J266" s="202"/>
    </row>
    <row r="267" spans="1:10" s="221" customFormat="1" ht="21" customHeight="1">
      <c r="A267" s="187" t="s">
        <v>716</v>
      </c>
      <c r="B267" s="340" t="s">
        <v>242</v>
      </c>
      <c r="C267" s="341">
        <v>2</v>
      </c>
      <c r="D267" s="342" t="s">
        <v>95</v>
      </c>
      <c r="E267" s="343"/>
      <c r="F267" s="200">
        <f t="shared" si="25"/>
        <v>0</v>
      </c>
      <c r="G267" s="343"/>
      <c r="H267" s="200">
        <f t="shared" si="26"/>
        <v>0</v>
      </c>
      <c r="I267" s="201">
        <f t="shared" si="27"/>
        <v>0</v>
      </c>
      <c r="J267" s="202"/>
    </row>
    <row r="268" spans="1:10" s="221" customFormat="1" ht="21" customHeight="1">
      <c r="A268" s="187"/>
      <c r="B268" s="336" t="s">
        <v>253</v>
      </c>
      <c r="C268" s="337"/>
      <c r="D268" s="265"/>
      <c r="E268" s="199"/>
      <c r="F268" s="200"/>
      <c r="G268" s="199"/>
      <c r="H268" s="200"/>
      <c r="I268" s="201"/>
      <c r="J268" s="202"/>
    </row>
    <row r="269" spans="1:10" s="221" customFormat="1" ht="21" customHeight="1">
      <c r="A269" s="187" t="s">
        <v>717</v>
      </c>
      <c r="B269" s="336" t="s">
        <v>231</v>
      </c>
      <c r="C269" s="337">
        <v>10</v>
      </c>
      <c r="D269" s="265" t="s">
        <v>94</v>
      </c>
      <c r="E269" s="199"/>
      <c r="F269" s="200">
        <f t="shared" si="25"/>
        <v>0</v>
      </c>
      <c r="G269" s="199"/>
      <c r="H269" s="200">
        <f t="shared" si="26"/>
        <v>0</v>
      </c>
      <c r="I269" s="201">
        <f t="shared" si="27"/>
        <v>0</v>
      </c>
      <c r="J269" s="202"/>
    </row>
    <row r="270" spans="1:10" s="221" customFormat="1" ht="21" customHeight="1">
      <c r="A270" s="187" t="s">
        <v>718</v>
      </c>
      <c r="B270" s="336" t="s">
        <v>254</v>
      </c>
      <c r="C270" s="337">
        <v>1</v>
      </c>
      <c r="D270" s="265" t="s">
        <v>94</v>
      </c>
      <c r="E270" s="199"/>
      <c r="F270" s="200">
        <f t="shared" si="25"/>
        <v>0</v>
      </c>
      <c r="G270" s="199"/>
      <c r="H270" s="200">
        <f t="shared" si="26"/>
        <v>0</v>
      </c>
      <c r="I270" s="201">
        <f t="shared" si="27"/>
        <v>0</v>
      </c>
      <c r="J270" s="202"/>
    </row>
    <row r="271" spans="1:10" s="221" customFormat="1" ht="21" customHeight="1">
      <c r="A271" s="187"/>
      <c r="B271" s="352" t="s">
        <v>255</v>
      </c>
      <c r="C271" s="341">
        <v>3</v>
      </c>
      <c r="D271" s="342" t="s">
        <v>94</v>
      </c>
      <c r="E271" s="343"/>
      <c r="F271" s="200">
        <f t="shared" si="25"/>
        <v>0</v>
      </c>
      <c r="G271" s="343"/>
      <c r="H271" s="200">
        <f t="shared" si="26"/>
        <v>0</v>
      </c>
      <c r="I271" s="201">
        <f t="shared" si="27"/>
        <v>0</v>
      </c>
      <c r="J271" s="202"/>
    </row>
    <row r="272" spans="1:10" s="221" customFormat="1" ht="21" customHeight="1">
      <c r="A272" s="187" t="s">
        <v>719</v>
      </c>
      <c r="B272" s="336" t="s">
        <v>256</v>
      </c>
      <c r="C272" s="337">
        <v>5</v>
      </c>
      <c r="D272" s="265" t="s">
        <v>94</v>
      </c>
      <c r="E272" s="199"/>
      <c r="F272" s="200">
        <f t="shared" si="25"/>
        <v>0</v>
      </c>
      <c r="G272" s="199"/>
      <c r="H272" s="200">
        <f t="shared" si="26"/>
        <v>0</v>
      </c>
      <c r="I272" s="201">
        <f t="shared" si="27"/>
        <v>0</v>
      </c>
      <c r="J272" s="202"/>
    </row>
    <row r="273" spans="1:10" s="195" customFormat="1" ht="21" customHeight="1">
      <c r="A273" s="187" t="s">
        <v>720</v>
      </c>
      <c r="B273" s="336" t="s">
        <v>257</v>
      </c>
      <c r="C273" s="337">
        <v>1</v>
      </c>
      <c r="D273" s="265" t="s">
        <v>94</v>
      </c>
      <c r="E273" s="199"/>
      <c r="F273" s="200">
        <f t="shared" si="25"/>
        <v>0</v>
      </c>
      <c r="G273" s="199"/>
      <c r="H273" s="200">
        <f t="shared" si="26"/>
        <v>0</v>
      </c>
      <c r="I273" s="201">
        <f t="shared" si="27"/>
        <v>0</v>
      </c>
      <c r="J273" s="202"/>
    </row>
    <row r="274" spans="1:10" s="195" customFormat="1" ht="21" customHeight="1">
      <c r="A274" s="187"/>
      <c r="B274" s="336" t="s">
        <v>258</v>
      </c>
      <c r="C274" s="337"/>
      <c r="D274" s="265"/>
      <c r="E274" s="199"/>
      <c r="F274" s="200"/>
      <c r="G274" s="199"/>
      <c r="H274" s="200"/>
      <c r="I274" s="201"/>
      <c r="J274" s="202"/>
    </row>
    <row r="275" spans="1:10" s="195" customFormat="1" ht="21" customHeight="1">
      <c r="A275" s="187" t="s">
        <v>721</v>
      </c>
      <c r="B275" s="336" t="s">
        <v>225</v>
      </c>
      <c r="C275" s="353">
        <f>30*4</f>
        <v>120</v>
      </c>
      <c r="D275" s="354" t="s">
        <v>170</v>
      </c>
      <c r="E275" s="199"/>
      <c r="F275" s="200">
        <f t="shared" si="25"/>
        <v>0</v>
      </c>
      <c r="G275" s="199"/>
      <c r="H275" s="200">
        <f t="shared" si="26"/>
        <v>0</v>
      </c>
      <c r="I275" s="201">
        <f t="shared" si="27"/>
        <v>0</v>
      </c>
      <c r="J275" s="202"/>
    </row>
    <row r="276" spans="1:10" s="195" customFormat="1" ht="21" customHeight="1">
      <c r="A276" s="187"/>
      <c r="B276" s="339" t="s">
        <v>259</v>
      </c>
      <c r="C276" s="355"/>
      <c r="D276" s="356"/>
      <c r="E276" s="357"/>
      <c r="F276" s="200"/>
      <c r="G276" s="357"/>
      <c r="H276" s="200"/>
      <c r="I276" s="201"/>
      <c r="J276" s="202"/>
    </row>
    <row r="277" spans="1:10" s="195" customFormat="1" ht="21" customHeight="1">
      <c r="A277" s="187" t="s">
        <v>722</v>
      </c>
      <c r="B277" s="339" t="s">
        <v>260</v>
      </c>
      <c r="C277" s="355">
        <v>111</v>
      </c>
      <c r="D277" s="358" t="s">
        <v>224</v>
      </c>
      <c r="E277" s="357"/>
      <c r="F277" s="200">
        <f t="shared" si="25"/>
        <v>0</v>
      </c>
      <c r="G277" s="359"/>
      <c r="H277" s="200">
        <f t="shared" si="26"/>
        <v>0</v>
      </c>
      <c r="I277" s="201">
        <f t="shared" si="27"/>
        <v>0</v>
      </c>
      <c r="J277" s="202"/>
    </row>
    <row r="278" spans="1:10" s="195" customFormat="1" ht="21" customHeight="1">
      <c r="A278" s="187" t="s">
        <v>723</v>
      </c>
      <c r="B278" s="360" t="s">
        <v>364</v>
      </c>
      <c r="C278" s="355">
        <v>14</v>
      </c>
      <c r="D278" s="358" t="s">
        <v>261</v>
      </c>
      <c r="E278" s="357"/>
      <c r="F278" s="200">
        <f t="shared" si="25"/>
        <v>0</v>
      </c>
      <c r="G278" s="357"/>
      <c r="H278" s="200">
        <f t="shared" si="26"/>
        <v>0</v>
      </c>
      <c r="I278" s="201">
        <f t="shared" si="27"/>
        <v>0</v>
      </c>
      <c r="J278" s="202"/>
    </row>
    <row r="279" spans="1:10" s="195" customFormat="1" ht="21" customHeight="1">
      <c r="A279" s="187" t="s">
        <v>724</v>
      </c>
      <c r="B279" s="360" t="s">
        <v>365</v>
      </c>
      <c r="C279" s="355">
        <v>8</v>
      </c>
      <c r="D279" s="358" t="s">
        <v>224</v>
      </c>
      <c r="E279" s="357"/>
      <c r="F279" s="200">
        <f t="shared" si="25"/>
        <v>0</v>
      </c>
      <c r="G279" s="357"/>
      <c r="H279" s="200">
        <f t="shared" si="26"/>
        <v>0</v>
      </c>
      <c r="I279" s="201">
        <f t="shared" si="27"/>
        <v>0</v>
      </c>
      <c r="J279" s="202"/>
    </row>
    <row r="280" spans="1:10" s="195" customFormat="1" ht="21" customHeight="1">
      <c r="A280" s="187" t="s">
        <v>725</v>
      </c>
      <c r="B280" s="361" t="s">
        <v>262</v>
      </c>
      <c r="C280" s="362">
        <v>192.28</v>
      </c>
      <c r="D280" s="363" t="s">
        <v>14</v>
      </c>
      <c r="E280" s="364"/>
      <c r="F280" s="200">
        <f t="shared" si="25"/>
        <v>0</v>
      </c>
      <c r="G280" s="364"/>
      <c r="H280" s="200">
        <f t="shared" si="26"/>
        <v>0</v>
      </c>
      <c r="I280" s="201">
        <f t="shared" si="27"/>
        <v>0</v>
      </c>
      <c r="J280" s="202"/>
    </row>
    <row r="281" spans="1:10" s="195" customFormat="1" ht="21" customHeight="1">
      <c r="A281" s="187" t="s">
        <v>726</v>
      </c>
      <c r="B281" s="365" t="s">
        <v>263</v>
      </c>
      <c r="C281" s="348">
        <v>15.58</v>
      </c>
      <c r="D281" s="348" t="s">
        <v>14</v>
      </c>
      <c r="E281" s="350"/>
      <c r="F281" s="200">
        <f t="shared" si="25"/>
        <v>0</v>
      </c>
      <c r="G281" s="350"/>
      <c r="H281" s="200">
        <f t="shared" si="26"/>
        <v>0</v>
      </c>
      <c r="I281" s="201">
        <f t="shared" si="27"/>
        <v>0</v>
      </c>
      <c r="J281" s="202"/>
    </row>
    <row r="282" spans="1:10" s="195" customFormat="1" ht="21" customHeight="1">
      <c r="A282" s="187" t="s">
        <v>727</v>
      </c>
      <c r="B282" s="366" t="s">
        <v>264</v>
      </c>
      <c r="C282" s="348">
        <v>7.79</v>
      </c>
      <c r="D282" s="348" t="s">
        <v>14</v>
      </c>
      <c r="E282" s="367"/>
      <c r="F282" s="200">
        <f t="shared" si="25"/>
        <v>0</v>
      </c>
      <c r="G282" s="368"/>
      <c r="H282" s="200">
        <f t="shared" si="26"/>
        <v>0</v>
      </c>
      <c r="I282" s="201">
        <f t="shared" si="27"/>
        <v>0</v>
      </c>
      <c r="J282" s="202"/>
    </row>
    <row r="283" spans="1:10" s="195" customFormat="1" ht="21" customHeight="1">
      <c r="A283" s="187"/>
      <c r="B283" s="369" t="s">
        <v>265</v>
      </c>
      <c r="C283" s="348"/>
      <c r="D283" s="348"/>
      <c r="E283" s="199"/>
      <c r="F283" s="200"/>
      <c r="G283" s="199"/>
      <c r="H283" s="200"/>
      <c r="I283" s="201"/>
      <c r="J283" s="202"/>
    </row>
    <row r="284" spans="1:10" s="195" customFormat="1" ht="21" customHeight="1">
      <c r="A284" s="187" t="s">
        <v>728</v>
      </c>
      <c r="B284" s="340" t="s">
        <v>247</v>
      </c>
      <c r="C284" s="348">
        <v>6</v>
      </c>
      <c r="D284" s="349" t="s">
        <v>94</v>
      </c>
      <c r="E284" s="199"/>
      <c r="F284" s="200">
        <f t="shared" ref="F284:F285" si="28">ROUND(E284*C284,2)</f>
        <v>0</v>
      </c>
      <c r="G284" s="199"/>
      <c r="H284" s="200">
        <f t="shared" ref="H284:H285" si="29">ROUND(G284*C284,2)</f>
        <v>0</v>
      </c>
      <c r="I284" s="201">
        <f t="shared" ref="I284:I285" si="30">+F284+H284</f>
        <v>0</v>
      </c>
      <c r="J284" s="202"/>
    </row>
    <row r="285" spans="1:10" s="195" customFormat="1" ht="21" customHeight="1">
      <c r="A285" s="187" t="s">
        <v>729</v>
      </c>
      <c r="B285" s="340" t="s">
        <v>266</v>
      </c>
      <c r="C285" s="348">
        <v>4</v>
      </c>
      <c r="D285" s="349" t="s">
        <v>94</v>
      </c>
      <c r="E285" s="199"/>
      <c r="F285" s="200">
        <f t="shared" si="28"/>
        <v>0</v>
      </c>
      <c r="G285" s="199"/>
      <c r="H285" s="200">
        <f t="shared" si="29"/>
        <v>0</v>
      </c>
      <c r="I285" s="201">
        <f t="shared" si="30"/>
        <v>0</v>
      </c>
      <c r="J285" s="202"/>
    </row>
    <row r="286" spans="1:10" s="195" customFormat="1" ht="21" customHeight="1">
      <c r="A286" s="187" t="s">
        <v>730</v>
      </c>
      <c r="B286" s="370" t="s">
        <v>267</v>
      </c>
      <c r="C286" s="371">
        <v>1</v>
      </c>
      <c r="D286" s="372" t="s">
        <v>94</v>
      </c>
      <c r="E286" s="199"/>
      <c r="F286" s="200">
        <f t="shared" ref="F286" si="31">ROUND(E286*C286,2)</f>
        <v>0</v>
      </c>
      <c r="G286" s="199"/>
      <c r="H286" s="200">
        <f t="shared" ref="H286" si="32">ROUND(G286*C286,2)</f>
        <v>0</v>
      </c>
      <c r="I286" s="201">
        <f t="shared" ref="I286" si="33">+F286+H286</f>
        <v>0</v>
      </c>
      <c r="J286" s="202"/>
    </row>
    <row r="287" spans="1:10" s="195" customFormat="1" ht="21" customHeight="1">
      <c r="A287" s="187"/>
      <c r="B287" s="345" t="s">
        <v>357</v>
      </c>
      <c r="C287" s="346"/>
      <c r="D287" s="373"/>
      <c r="E287" s="199"/>
      <c r="F287" s="200"/>
      <c r="G287" s="199"/>
      <c r="H287" s="200"/>
      <c r="I287" s="374"/>
      <c r="J287" s="202"/>
    </row>
    <row r="288" spans="1:10" s="195" customFormat="1" ht="21" customHeight="1">
      <c r="A288" s="187"/>
      <c r="B288" s="345" t="s">
        <v>268</v>
      </c>
      <c r="C288" s="346"/>
      <c r="D288" s="373"/>
      <c r="E288" s="199"/>
      <c r="F288" s="200"/>
      <c r="G288" s="199"/>
      <c r="H288" s="200"/>
      <c r="I288" s="374"/>
      <c r="J288" s="202"/>
    </row>
    <row r="289" spans="1:10" s="195" customFormat="1" ht="21" customHeight="1">
      <c r="A289" s="187"/>
      <c r="B289" s="345" t="s">
        <v>269</v>
      </c>
      <c r="C289" s="346"/>
      <c r="D289" s="373"/>
      <c r="E289" s="199"/>
      <c r="F289" s="200"/>
      <c r="G289" s="199"/>
      <c r="H289" s="200"/>
      <c r="I289" s="374"/>
      <c r="J289" s="202"/>
    </row>
    <row r="290" spans="1:10" s="195" customFormat="1" ht="21" customHeight="1">
      <c r="A290" s="187"/>
      <c r="B290" s="345" t="s">
        <v>270</v>
      </c>
      <c r="C290" s="346"/>
      <c r="D290" s="373"/>
      <c r="E290" s="199"/>
      <c r="F290" s="200"/>
      <c r="G290" s="199"/>
      <c r="H290" s="200"/>
      <c r="I290" s="374"/>
      <c r="J290" s="202"/>
    </row>
    <row r="291" spans="1:10" s="195" customFormat="1" ht="21" customHeight="1">
      <c r="A291" s="187"/>
      <c r="B291" s="345" t="s">
        <v>271</v>
      </c>
      <c r="C291" s="346"/>
      <c r="D291" s="373"/>
      <c r="E291" s="199"/>
      <c r="F291" s="200"/>
      <c r="G291" s="199"/>
      <c r="H291" s="200"/>
      <c r="I291" s="374"/>
      <c r="J291" s="202"/>
    </row>
    <row r="292" spans="1:10" s="195" customFormat="1" ht="21" customHeight="1">
      <c r="A292" s="281"/>
      <c r="B292" s="282"/>
      <c r="C292" s="310"/>
      <c r="D292" s="311"/>
      <c r="E292" s="283"/>
      <c r="F292" s="284"/>
      <c r="G292" s="283"/>
      <c r="H292" s="284"/>
      <c r="I292" s="375"/>
      <c r="J292" s="210"/>
    </row>
    <row r="293" spans="1:10" s="195" customFormat="1" ht="21" customHeight="1" thickBot="1">
      <c r="A293" s="211"/>
      <c r="B293" s="376" t="str">
        <f>"รวมราคา"&amp;B216</f>
        <v>รวมราคาหมวดงานระบบสุขาภิบาล</v>
      </c>
      <c r="C293" s="286"/>
      <c r="D293" s="211"/>
      <c r="E293" s="287"/>
      <c r="F293" s="213">
        <f>SUM(F217:F292)</f>
        <v>0</v>
      </c>
      <c r="G293" s="287"/>
      <c r="H293" s="213">
        <f>SUM(H216:H292)</f>
        <v>0</v>
      </c>
      <c r="I293" s="213">
        <f>SUM(I216:I292)</f>
        <v>0</v>
      </c>
      <c r="J293" s="215"/>
    </row>
    <row r="294" spans="1:10" s="195" customFormat="1" ht="21" customHeight="1" thickTop="1">
      <c r="A294" s="377"/>
      <c r="B294" s="378"/>
      <c r="C294" s="194"/>
      <c r="D294" s="194"/>
      <c r="E294" s="379"/>
      <c r="F294" s="380"/>
      <c r="G294" s="381"/>
      <c r="H294" s="380"/>
      <c r="I294" s="382"/>
      <c r="J294" s="194"/>
    </row>
    <row r="295" spans="1:10" s="195" customFormat="1" ht="21" customHeight="1">
      <c r="A295" s="222">
        <v>5</v>
      </c>
      <c r="B295" s="334" t="s">
        <v>272</v>
      </c>
      <c r="C295" s="294"/>
      <c r="D295" s="295"/>
      <c r="E295" s="296"/>
      <c r="F295" s="297"/>
      <c r="G295" s="296"/>
      <c r="H295" s="297"/>
      <c r="I295" s="298"/>
      <c r="J295" s="262"/>
    </row>
    <row r="296" spans="1:10" s="195" customFormat="1" ht="21" customHeight="1">
      <c r="A296" s="222">
        <v>5.0999999999999996</v>
      </c>
      <c r="B296" s="383" t="s">
        <v>413</v>
      </c>
      <c r="C296" s="294"/>
      <c r="D296" s="295"/>
      <c r="E296" s="296"/>
      <c r="F296" s="297"/>
      <c r="G296" s="296"/>
      <c r="H296" s="297"/>
      <c r="I296" s="298"/>
      <c r="J296" s="262"/>
    </row>
    <row r="297" spans="1:10" s="195" customFormat="1" ht="21" customHeight="1">
      <c r="A297" s="196" t="s">
        <v>610</v>
      </c>
      <c r="B297" s="384" t="s">
        <v>415</v>
      </c>
      <c r="C297" s="385">
        <v>1</v>
      </c>
      <c r="D297" s="386" t="s">
        <v>412</v>
      </c>
      <c r="E297" s="274"/>
      <c r="F297" s="200">
        <f t="shared" ref="F297" si="34">ROUND(E297*C297,2)</f>
        <v>0</v>
      </c>
      <c r="G297" s="199"/>
      <c r="H297" s="200">
        <f t="shared" ref="H297" si="35">ROUND(G297*C297,2)</f>
        <v>0</v>
      </c>
      <c r="I297" s="201">
        <f t="shared" ref="I297" si="36">+F297+H297</f>
        <v>0</v>
      </c>
      <c r="J297" s="202"/>
    </row>
    <row r="298" spans="1:10" s="195" customFormat="1" ht="21" customHeight="1">
      <c r="A298" s="387"/>
      <c r="B298" s="388" t="s">
        <v>273</v>
      </c>
      <c r="C298" s="294"/>
      <c r="D298" s="295"/>
      <c r="E298" s="296"/>
      <c r="F298" s="297"/>
      <c r="G298" s="296"/>
      <c r="H298" s="297"/>
      <c r="I298" s="298"/>
      <c r="J298" s="262"/>
    </row>
    <row r="299" spans="1:10" s="195" customFormat="1" ht="21" customHeight="1">
      <c r="A299" s="389">
        <v>5.2</v>
      </c>
      <c r="B299" s="390" t="s">
        <v>425</v>
      </c>
      <c r="C299" s="385"/>
      <c r="D299" s="386"/>
      <c r="E299" s="274"/>
      <c r="F299" s="200"/>
      <c r="G299" s="199"/>
      <c r="H299" s="200"/>
      <c r="I299" s="201"/>
      <c r="J299" s="202"/>
    </row>
    <row r="300" spans="1:10" s="195" customFormat="1" ht="21" customHeight="1">
      <c r="A300" s="391" t="s">
        <v>611</v>
      </c>
      <c r="B300" s="392" t="s">
        <v>424</v>
      </c>
      <c r="C300" s="385">
        <v>1</v>
      </c>
      <c r="D300" s="386" t="s">
        <v>274</v>
      </c>
      <c r="E300" s="274"/>
      <c r="F300" s="200">
        <f t="shared" ref="F300" si="37">ROUND(E300*C300,2)</f>
        <v>0</v>
      </c>
      <c r="G300" s="199"/>
      <c r="H300" s="200">
        <f t="shared" ref="H300" si="38">ROUND(G300*C300,2)</f>
        <v>0</v>
      </c>
      <c r="I300" s="201">
        <f t="shared" ref="I300" si="39">+F300+H300</f>
        <v>0</v>
      </c>
      <c r="J300" s="202"/>
    </row>
    <row r="301" spans="1:10" s="195" customFormat="1" ht="21" customHeight="1">
      <c r="A301" s="391" t="s">
        <v>612</v>
      </c>
      <c r="B301" s="392" t="s">
        <v>404</v>
      </c>
      <c r="C301" s="385">
        <v>1</v>
      </c>
      <c r="D301" s="386" t="s">
        <v>274</v>
      </c>
      <c r="E301" s="274"/>
      <c r="F301" s="200">
        <f t="shared" ref="F301" si="40">ROUND(E301*C301,2)</f>
        <v>0</v>
      </c>
      <c r="G301" s="199"/>
      <c r="H301" s="200">
        <f t="shared" ref="H301" si="41">ROUND(G301*C301,2)</f>
        <v>0</v>
      </c>
      <c r="I301" s="201">
        <f t="shared" ref="I301" si="42">+F301+H301</f>
        <v>0</v>
      </c>
      <c r="J301" s="202"/>
    </row>
    <row r="302" spans="1:10" s="195" customFormat="1" ht="21" customHeight="1">
      <c r="A302" s="391" t="s">
        <v>613</v>
      </c>
      <c r="B302" s="393" t="s">
        <v>347</v>
      </c>
      <c r="C302" s="385">
        <v>1</v>
      </c>
      <c r="D302" s="386" t="s">
        <v>97</v>
      </c>
      <c r="E302" s="274"/>
      <c r="F302" s="200">
        <f>ROUND(E302*C302,2)</f>
        <v>0</v>
      </c>
      <c r="G302" s="199"/>
      <c r="H302" s="200">
        <f>ROUND(G302*C302,2)</f>
        <v>0</v>
      </c>
      <c r="I302" s="201">
        <f>+F302+H302</f>
        <v>0</v>
      </c>
      <c r="J302" s="202"/>
    </row>
    <row r="303" spans="1:10" s="195" customFormat="1" ht="21" customHeight="1">
      <c r="A303" s="389">
        <v>5.3</v>
      </c>
      <c r="B303" s="390" t="s">
        <v>275</v>
      </c>
      <c r="C303" s="385"/>
      <c r="D303" s="386"/>
      <c r="E303" s="274"/>
      <c r="F303" s="200"/>
      <c r="G303" s="199"/>
      <c r="H303" s="200"/>
      <c r="I303" s="201"/>
      <c r="J303" s="202"/>
    </row>
    <row r="304" spans="1:10" s="195" customFormat="1" ht="21" customHeight="1">
      <c r="A304" s="391" t="s">
        <v>614</v>
      </c>
      <c r="B304" s="392" t="s">
        <v>276</v>
      </c>
      <c r="C304" s="385">
        <v>1</v>
      </c>
      <c r="D304" s="386" t="s">
        <v>274</v>
      </c>
      <c r="E304" s="274"/>
      <c r="F304" s="200">
        <f t="shared" ref="F304:F307" si="43">ROUND(E304*C304,2)</f>
        <v>0</v>
      </c>
      <c r="G304" s="199"/>
      <c r="H304" s="200">
        <f t="shared" ref="H304:H307" si="44">ROUND(G304*C304,2)</f>
        <v>0</v>
      </c>
      <c r="I304" s="201">
        <f t="shared" ref="I304:I307" si="45">+F304+H304</f>
        <v>0</v>
      </c>
      <c r="J304" s="202"/>
    </row>
    <row r="305" spans="1:10" s="195" customFormat="1" ht="21" customHeight="1">
      <c r="A305" s="391" t="s">
        <v>615</v>
      </c>
      <c r="B305" s="392" t="s">
        <v>356</v>
      </c>
      <c r="C305" s="385">
        <v>1</v>
      </c>
      <c r="D305" s="386" t="s">
        <v>274</v>
      </c>
      <c r="E305" s="274"/>
      <c r="F305" s="200">
        <f t="shared" si="43"/>
        <v>0</v>
      </c>
      <c r="G305" s="199"/>
      <c r="H305" s="200">
        <f t="shared" si="44"/>
        <v>0</v>
      </c>
      <c r="I305" s="201">
        <f t="shared" si="45"/>
        <v>0</v>
      </c>
      <c r="J305" s="202"/>
    </row>
    <row r="306" spans="1:10" s="195" customFormat="1" ht="21" customHeight="1">
      <c r="A306" s="391" t="s">
        <v>616</v>
      </c>
      <c r="B306" s="392" t="s">
        <v>355</v>
      </c>
      <c r="C306" s="385">
        <v>1</v>
      </c>
      <c r="D306" s="386" t="s">
        <v>274</v>
      </c>
      <c r="E306" s="274"/>
      <c r="F306" s="200">
        <f t="shared" si="43"/>
        <v>0</v>
      </c>
      <c r="G306" s="199"/>
      <c r="H306" s="200">
        <f t="shared" si="44"/>
        <v>0</v>
      </c>
      <c r="I306" s="201">
        <f t="shared" si="45"/>
        <v>0</v>
      </c>
      <c r="J306" s="202"/>
    </row>
    <row r="307" spans="1:10" s="195" customFormat="1" ht="21" customHeight="1">
      <c r="A307" s="391" t="s">
        <v>617</v>
      </c>
      <c r="B307" s="392" t="s">
        <v>354</v>
      </c>
      <c r="C307" s="385">
        <v>1</v>
      </c>
      <c r="D307" s="386" t="s">
        <v>274</v>
      </c>
      <c r="E307" s="274"/>
      <c r="F307" s="200">
        <f t="shared" si="43"/>
        <v>0</v>
      </c>
      <c r="G307" s="199"/>
      <c r="H307" s="200">
        <f t="shared" si="44"/>
        <v>0</v>
      </c>
      <c r="I307" s="201">
        <f t="shared" si="45"/>
        <v>0</v>
      </c>
      <c r="J307" s="202"/>
    </row>
    <row r="308" spans="1:10" s="195" customFormat="1" ht="21" customHeight="1">
      <c r="A308" s="391" t="s">
        <v>618</v>
      </c>
      <c r="B308" s="392" t="s">
        <v>362</v>
      </c>
      <c r="C308" s="385">
        <v>1</v>
      </c>
      <c r="D308" s="386" t="s">
        <v>274</v>
      </c>
      <c r="E308" s="274"/>
      <c r="F308" s="200">
        <f t="shared" ref="F308" si="46">ROUND(E308*C308,2)</f>
        <v>0</v>
      </c>
      <c r="G308" s="199"/>
      <c r="H308" s="200">
        <f t="shared" ref="H308" si="47">ROUND(G308*C308,2)</f>
        <v>0</v>
      </c>
      <c r="I308" s="201">
        <f t="shared" ref="I308" si="48">+F308+H308</f>
        <v>0</v>
      </c>
      <c r="J308" s="202"/>
    </row>
    <row r="309" spans="1:10" s="195" customFormat="1" ht="21" customHeight="1">
      <c r="A309" s="222">
        <v>5.4</v>
      </c>
      <c r="B309" s="394" t="s">
        <v>277</v>
      </c>
      <c r="C309" s="395"/>
      <c r="D309" s="396"/>
      <c r="E309" s="296"/>
      <c r="F309" s="297"/>
      <c r="G309" s="296"/>
      <c r="H309" s="297"/>
      <c r="I309" s="397"/>
      <c r="J309" s="262"/>
    </row>
    <row r="310" spans="1:10" s="195" customFormat="1" ht="21" customHeight="1">
      <c r="A310" s="196" t="s">
        <v>619</v>
      </c>
      <c r="B310" s="398" t="s">
        <v>278</v>
      </c>
      <c r="C310" s="399">
        <v>42</v>
      </c>
      <c r="D310" s="386" t="s">
        <v>274</v>
      </c>
      <c r="E310" s="199"/>
      <c r="F310" s="200">
        <f t="shared" ref="F310:F371" si="49">ROUND(E310*C310,2)</f>
        <v>0</v>
      </c>
      <c r="G310" s="199"/>
      <c r="H310" s="200">
        <f t="shared" ref="H310:H371" si="50">ROUND(G310*C310,2)</f>
        <v>0</v>
      </c>
      <c r="I310" s="201">
        <f t="shared" ref="I310:I371" si="51">+F310+H310</f>
        <v>0</v>
      </c>
      <c r="J310" s="202"/>
    </row>
    <row r="311" spans="1:10" s="195" customFormat="1" ht="21" customHeight="1">
      <c r="A311" s="196" t="s">
        <v>620</v>
      </c>
      <c r="B311" s="398" t="s">
        <v>279</v>
      </c>
      <c r="C311" s="399">
        <v>92</v>
      </c>
      <c r="D311" s="386" t="s">
        <v>274</v>
      </c>
      <c r="E311" s="199"/>
      <c r="F311" s="200">
        <f t="shared" si="49"/>
        <v>0</v>
      </c>
      <c r="G311" s="199"/>
      <c r="H311" s="200">
        <f t="shared" si="50"/>
        <v>0</v>
      </c>
      <c r="I311" s="201">
        <f t="shared" si="51"/>
        <v>0</v>
      </c>
      <c r="J311" s="202"/>
    </row>
    <row r="312" spans="1:10" s="195" customFormat="1" ht="21" customHeight="1">
      <c r="A312" s="196" t="s">
        <v>621</v>
      </c>
      <c r="B312" s="398" t="s">
        <v>280</v>
      </c>
      <c r="C312" s="399">
        <v>25</v>
      </c>
      <c r="D312" s="386" t="s">
        <v>274</v>
      </c>
      <c r="E312" s="199"/>
      <c r="F312" s="200">
        <f t="shared" si="49"/>
        <v>0</v>
      </c>
      <c r="G312" s="199"/>
      <c r="H312" s="200">
        <f t="shared" si="50"/>
        <v>0</v>
      </c>
      <c r="I312" s="201">
        <f t="shared" si="51"/>
        <v>0</v>
      </c>
      <c r="J312" s="202"/>
    </row>
    <row r="313" spans="1:10" s="195" customFormat="1" ht="21" customHeight="1">
      <c r="A313" s="196" t="s">
        <v>622</v>
      </c>
      <c r="B313" s="398" t="s">
        <v>281</v>
      </c>
      <c r="C313" s="399">
        <v>6</v>
      </c>
      <c r="D313" s="386" t="s">
        <v>274</v>
      </c>
      <c r="E313" s="199"/>
      <c r="F313" s="200">
        <f t="shared" si="49"/>
        <v>0</v>
      </c>
      <c r="G313" s="199"/>
      <c r="H313" s="200">
        <f t="shared" si="50"/>
        <v>0</v>
      </c>
      <c r="I313" s="201">
        <f t="shared" si="51"/>
        <v>0</v>
      </c>
      <c r="J313" s="210"/>
    </row>
    <row r="314" spans="1:10" s="195" customFormat="1" ht="21" customHeight="1">
      <c r="A314" s="196" t="s">
        <v>623</v>
      </c>
      <c r="B314" s="398" t="s">
        <v>282</v>
      </c>
      <c r="C314" s="399">
        <v>6</v>
      </c>
      <c r="D314" s="386" t="s">
        <v>274</v>
      </c>
      <c r="E314" s="199"/>
      <c r="F314" s="200">
        <f t="shared" si="49"/>
        <v>0</v>
      </c>
      <c r="G314" s="199"/>
      <c r="H314" s="200">
        <f t="shared" si="50"/>
        <v>0</v>
      </c>
      <c r="I314" s="201">
        <f t="shared" si="51"/>
        <v>0</v>
      </c>
      <c r="J314" s="194"/>
    </row>
    <row r="315" spans="1:10" s="195" customFormat="1" ht="21" customHeight="1">
      <c r="A315" s="196" t="s">
        <v>624</v>
      </c>
      <c r="B315" s="398" t="s">
        <v>312</v>
      </c>
      <c r="C315" s="399">
        <v>48</v>
      </c>
      <c r="D315" s="386" t="s">
        <v>274</v>
      </c>
      <c r="E315" s="199"/>
      <c r="F315" s="200">
        <f t="shared" si="49"/>
        <v>0</v>
      </c>
      <c r="G315" s="199"/>
      <c r="H315" s="200">
        <f t="shared" si="50"/>
        <v>0</v>
      </c>
      <c r="I315" s="201">
        <f t="shared" si="51"/>
        <v>0</v>
      </c>
      <c r="J315" s="202"/>
    </row>
    <row r="316" spans="1:10" s="195" customFormat="1" ht="21" customHeight="1">
      <c r="A316" s="196" t="s">
        <v>625</v>
      </c>
      <c r="B316" s="400" t="s">
        <v>313</v>
      </c>
      <c r="C316" s="399">
        <v>3</v>
      </c>
      <c r="D316" s="386" t="s">
        <v>94</v>
      </c>
      <c r="E316" s="199"/>
      <c r="F316" s="200">
        <f t="shared" si="49"/>
        <v>0</v>
      </c>
      <c r="G316" s="199"/>
      <c r="H316" s="200">
        <f t="shared" si="50"/>
        <v>0</v>
      </c>
      <c r="I316" s="201">
        <f t="shared" si="51"/>
        <v>0</v>
      </c>
      <c r="J316" s="202"/>
    </row>
    <row r="317" spans="1:10" s="195" customFormat="1" ht="21" customHeight="1">
      <c r="A317" s="196" t="s">
        <v>626</v>
      </c>
      <c r="B317" s="400" t="s">
        <v>732</v>
      </c>
      <c r="C317" s="399">
        <v>1</v>
      </c>
      <c r="D317" s="386" t="s">
        <v>274</v>
      </c>
      <c r="E317" s="199"/>
      <c r="F317" s="200">
        <f t="shared" si="49"/>
        <v>0</v>
      </c>
      <c r="G317" s="199"/>
      <c r="H317" s="200">
        <f t="shared" si="50"/>
        <v>0</v>
      </c>
      <c r="I317" s="201">
        <f t="shared" si="51"/>
        <v>0</v>
      </c>
      <c r="J317" s="202"/>
    </row>
    <row r="318" spans="1:10" s="195" customFormat="1" ht="21" customHeight="1">
      <c r="A318" s="196" t="s">
        <v>627</v>
      </c>
      <c r="B318" s="400" t="s">
        <v>733</v>
      </c>
      <c r="C318" s="399">
        <v>1</v>
      </c>
      <c r="D318" s="386" t="s">
        <v>274</v>
      </c>
      <c r="E318" s="199"/>
      <c r="F318" s="200">
        <f t="shared" si="49"/>
        <v>0</v>
      </c>
      <c r="G318" s="199"/>
      <c r="H318" s="200">
        <f t="shared" si="50"/>
        <v>0</v>
      </c>
      <c r="I318" s="201">
        <f t="shared" si="51"/>
        <v>0</v>
      </c>
      <c r="J318" s="202"/>
    </row>
    <row r="319" spans="1:10" s="195" customFormat="1" ht="21" customHeight="1">
      <c r="A319" s="196" t="s">
        <v>628</v>
      </c>
      <c r="B319" s="400" t="s">
        <v>314</v>
      </c>
      <c r="C319" s="399">
        <v>8</v>
      </c>
      <c r="D319" s="386" t="s">
        <v>274</v>
      </c>
      <c r="E319" s="199"/>
      <c r="F319" s="200">
        <f t="shared" si="49"/>
        <v>0</v>
      </c>
      <c r="G319" s="199"/>
      <c r="H319" s="200">
        <f t="shared" si="50"/>
        <v>0</v>
      </c>
      <c r="I319" s="201">
        <f t="shared" si="51"/>
        <v>0</v>
      </c>
      <c r="J319" s="202"/>
    </row>
    <row r="320" spans="1:10" s="195" customFormat="1" ht="21" customHeight="1">
      <c r="A320" s="389">
        <v>5.5</v>
      </c>
      <c r="B320" s="401" t="s">
        <v>283</v>
      </c>
      <c r="C320" s="395"/>
      <c r="D320" s="396"/>
      <c r="E320" s="296"/>
      <c r="F320" s="297"/>
      <c r="G320" s="296"/>
      <c r="H320" s="297"/>
      <c r="I320" s="298"/>
      <c r="J320" s="262"/>
    </row>
    <row r="321" spans="1:10" s="195" customFormat="1" ht="21" customHeight="1">
      <c r="A321" s="391" t="s">
        <v>593</v>
      </c>
      <c r="B321" s="398" t="s">
        <v>315</v>
      </c>
      <c r="C321" s="399">
        <v>41</v>
      </c>
      <c r="D321" s="386" t="s">
        <v>274</v>
      </c>
      <c r="E321" s="199"/>
      <c r="F321" s="200">
        <f t="shared" si="49"/>
        <v>0</v>
      </c>
      <c r="G321" s="199"/>
      <c r="H321" s="200">
        <f t="shared" si="50"/>
        <v>0</v>
      </c>
      <c r="I321" s="201">
        <f t="shared" si="51"/>
        <v>0</v>
      </c>
      <c r="J321" s="202"/>
    </row>
    <row r="322" spans="1:10" s="195" customFormat="1" ht="21" customHeight="1">
      <c r="A322" s="391" t="s">
        <v>629</v>
      </c>
      <c r="B322" s="398" t="s">
        <v>316</v>
      </c>
      <c r="C322" s="399">
        <v>4</v>
      </c>
      <c r="D322" s="386" t="s">
        <v>274</v>
      </c>
      <c r="E322" s="199"/>
      <c r="F322" s="200">
        <f t="shared" si="49"/>
        <v>0</v>
      </c>
      <c r="G322" s="199"/>
      <c r="H322" s="200">
        <f t="shared" si="50"/>
        <v>0</v>
      </c>
      <c r="I322" s="201">
        <f t="shared" si="51"/>
        <v>0</v>
      </c>
      <c r="J322" s="202"/>
    </row>
    <row r="323" spans="1:10" s="195" customFormat="1" ht="21" customHeight="1">
      <c r="A323" s="391" t="s">
        <v>630</v>
      </c>
      <c r="B323" s="400" t="s">
        <v>317</v>
      </c>
      <c r="C323" s="399">
        <v>57</v>
      </c>
      <c r="D323" s="386" t="s">
        <v>274</v>
      </c>
      <c r="E323" s="199"/>
      <c r="F323" s="200">
        <f t="shared" si="49"/>
        <v>0</v>
      </c>
      <c r="G323" s="199"/>
      <c r="H323" s="200">
        <f t="shared" si="50"/>
        <v>0</v>
      </c>
      <c r="I323" s="201">
        <f t="shared" si="51"/>
        <v>0</v>
      </c>
      <c r="J323" s="202"/>
    </row>
    <row r="324" spans="1:10" s="195" customFormat="1" ht="21" customHeight="1">
      <c r="A324" s="391" t="s">
        <v>631</v>
      </c>
      <c r="B324" s="400" t="s">
        <v>318</v>
      </c>
      <c r="C324" s="399">
        <v>9</v>
      </c>
      <c r="D324" s="386" t="s">
        <v>274</v>
      </c>
      <c r="E324" s="199"/>
      <c r="F324" s="200">
        <f t="shared" si="49"/>
        <v>0</v>
      </c>
      <c r="G324" s="199"/>
      <c r="H324" s="200">
        <f t="shared" si="50"/>
        <v>0</v>
      </c>
      <c r="I324" s="201">
        <f t="shared" si="51"/>
        <v>0</v>
      </c>
      <c r="J324" s="202"/>
    </row>
    <row r="325" spans="1:10" s="195" customFormat="1" ht="21" customHeight="1">
      <c r="A325" s="387">
        <v>5.6</v>
      </c>
      <c r="B325" s="402" t="s">
        <v>284</v>
      </c>
      <c r="C325" s="403"/>
      <c r="D325" s="396"/>
      <c r="E325" s="404"/>
      <c r="F325" s="297"/>
      <c r="G325" s="296"/>
      <c r="H325" s="297"/>
      <c r="I325" s="298"/>
      <c r="J325" s="255"/>
    </row>
    <row r="326" spans="1:10" s="276" customFormat="1" ht="21" customHeight="1">
      <c r="A326" s="405" t="s">
        <v>632</v>
      </c>
      <c r="B326" s="406" t="s">
        <v>405</v>
      </c>
      <c r="C326" s="407">
        <v>230</v>
      </c>
      <c r="D326" s="407" t="s">
        <v>28</v>
      </c>
      <c r="E326" s="408"/>
      <c r="F326" s="408">
        <f t="shared" ref="F326" si="52">E326*C326</f>
        <v>0</v>
      </c>
      <c r="G326" s="409"/>
      <c r="H326" s="409">
        <f t="shared" ref="H326" si="53">G326*C326</f>
        <v>0</v>
      </c>
      <c r="I326" s="408">
        <f t="shared" ref="I326" si="54">F326+H326</f>
        <v>0</v>
      </c>
      <c r="J326" s="410"/>
    </row>
    <row r="327" spans="1:10" s="276" customFormat="1" ht="21" customHeight="1">
      <c r="A327" s="405" t="s">
        <v>633</v>
      </c>
      <c r="B327" s="406" t="s">
        <v>359</v>
      </c>
      <c r="C327" s="407">
        <v>92</v>
      </c>
      <c r="D327" s="407" t="s">
        <v>28</v>
      </c>
      <c r="E327" s="408"/>
      <c r="F327" s="408">
        <f t="shared" ref="F327" si="55">E327*C327</f>
        <v>0</v>
      </c>
      <c r="G327" s="409"/>
      <c r="H327" s="409">
        <f t="shared" ref="H327" si="56">G327*C327</f>
        <v>0</v>
      </c>
      <c r="I327" s="408">
        <f t="shared" ref="I327" si="57">F327+H327</f>
        <v>0</v>
      </c>
      <c r="J327" s="410"/>
    </row>
    <row r="328" spans="1:10" s="195" customFormat="1" ht="21" customHeight="1">
      <c r="A328" s="405" t="s">
        <v>634</v>
      </c>
      <c r="B328" s="392" t="s">
        <v>358</v>
      </c>
      <c r="C328" s="385">
        <v>108.6</v>
      </c>
      <c r="D328" s="386" t="s">
        <v>285</v>
      </c>
      <c r="E328" s="274"/>
      <c r="F328" s="200">
        <f t="shared" ref="F328" si="58">ROUND(E328*C328,2)</f>
        <v>0</v>
      </c>
      <c r="G328" s="199"/>
      <c r="H328" s="200">
        <f t="shared" ref="H328" si="59">ROUND(G328*C328,2)</f>
        <v>0</v>
      </c>
      <c r="I328" s="201">
        <f t="shared" ref="I328" si="60">+F328+H328</f>
        <v>0</v>
      </c>
      <c r="J328" s="202"/>
    </row>
    <row r="329" spans="1:10" s="195" customFormat="1" ht="21" customHeight="1">
      <c r="A329" s="405" t="s">
        <v>635</v>
      </c>
      <c r="B329" s="392" t="s">
        <v>319</v>
      </c>
      <c r="C329" s="385">
        <v>128.80000000000001</v>
      </c>
      <c r="D329" s="386" t="s">
        <v>285</v>
      </c>
      <c r="E329" s="274"/>
      <c r="F329" s="200">
        <f t="shared" si="49"/>
        <v>0</v>
      </c>
      <c r="G329" s="199"/>
      <c r="H329" s="200">
        <f t="shared" si="50"/>
        <v>0</v>
      </c>
      <c r="I329" s="201">
        <f t="shared" si="51"/>
        <v>0</v>
      </c>
      <c r="J329" s="202"/>
    </row>
    <row r="330" spans="1:10" s="195" customFormat="1" ht="21" customHeight="1">
      <c r="A330" s="405" t="s">
        <v>636</v>
      </c>
      <c r="B330" s="392" t="s">
        <v>320</v>
      </c>
      <c r="C330" s="385">
        <v>20.2</v>
      </c>
      <c r="D330" s="386" t="s">
        <v>285</v>
      </c>
      <c r="E330" s="274"/>
      <c r="F330" s="200">
        <f t="shared" si="49"/>
        <v>0</v>
      </c>
      <c r="G330" s="199"/>
      <c r="H330" s="200">
        <f t="shared" si="50"/>
        <v>0</v>
      </c>
      <c r="I330" s="201">
        <f t="shared" si="51"/>
        <v>0</v>
      </c>
      <c r="J330" s="202"/>
    </row>
    <row r="331" spans="1:10" s="195" customFormat="1" ht="21" customHeight="1">
      <c r="A331" s="405" t="s">
        <v>637</v>
      </c>
      <c r="B331" s="392" t="s">
        <v>321</v>
      </c>
      <c r="C331" s="385">
        <v>59.3</v>
      </c>
      <c r="D331" s="386" t="s">
        <v>285</v>
      </c>
      <c r="E331" s="274"/>
      <c r="F331" s="200">
        <f t="shared" si="49"/>
        <v>0</v>
      </c>
      <c r="G331" s="199"/>
      <c r="H331" s="200">
        <f t="shared" si="50"/>
        <v>0</v>
      </c>
      <c r="I331" s="201">
        <f t="shared" si="51"/>
        <v>0</v>
      </c>
      <c r="J331" s="202"/>
    </row>
    <row r="332" spans="1:10" s="195" customFormat="1" ht="21" customHeight="1">
      <c r="A332" s="405" t="s">
        <v>638</v>
      </c>
      <c r="B332" s="392" t="s">
        <v>322</v>
      </c>
      <c r="C332" s="385">
        <v>71.3</v>
      </c>
      <c r="D332" s="386" t="s">
        <v>285</v>
      </c>
      <c r="E332" s="274"/>
      <c r="F332" s="200">
        <f t="shared" si="49"/>
        <v>0</v>
      </c>
      <c r="G332" s="199"/>
      <c r="H332" s="200">
        <f t="shared" si="50"/>
        <v>0</v>
      </c>
      <c r="I332" s="201">
        <f t="shared" si="51"/>
        <v>0</v>
      </c>
      <c r="J332" s="202"/>
    </row>
    <row r="333" spans="1:10" s="195" customFormat="1" ht="21" customHeight="1">
      <c r="A333" s="405" t="s">
        <v>639</v>
      </c>
      <c r="B333" s="392" t="s">
        <v>323</v>
      </c>
      <c r="C333" s="200">
        <v>3084</v>
      </c>
      <c r="D333" s="386" t="s">
        <v>170</v>
      </c>
      <c r="E333" s="411"/>
      <c r="F333" s="412">
        <f t="shared" ref="F333:F334" si="61">C333*E333</f>
        <v>0</v>
      </c>
      <c r="G333" s="411"/>
      <c r="H333" s="412">
        <f t="shared" ref="H333:H334" si="62">C333*G333</f>
        <v>0</v>
      </c>
      <c r="I333" s="413">
        <f t="shared" ref="I333:I334" si="63">F333+H333</f>
        <v>0</v>
      </c>
      <c r="J333" s="210"/>
    </row>
    <row r="334" spans="1:10" s="195" customFormat="1" ht="21" customHeight="1">
      <c r="A334" s="405" t="s">
        <v>640</v>
      </c>
      <c r="B334" s="392" t="s">
        <v>324</v>
      </c>
      <c r="C334" s="200">
        <v>2325.6</v>
      </c>
      <c r="D334" s="386" t="s">
        <v>170</v>
      </c>
      <c r="E334" s="411"/>
      <c r="F334" s="412">
        <f t="shared" si="61"/>
        <v>0</v>
      </c>
      <c r="G334" s="411"/>
      <c r="H334" s="412">
        <f t="shared" si="62"/>
        <v>0</v>
      </c>
      <c r="I334" s="413">
        <f t="shared" si="63"/>
        <v>0</v>
      </c>
      <c r="J334" s="194"/>
    </row>
    <row r="335" spans="1:10" s="195" customFormat="1" ht="21" customHeight="1">
      <c r="A335" s="405" t="s">
        <v>641</v>
      </c>
      <c r="B335" s="392" t="s">
        <v>329</v>
      </c>
      <c r="C335" s="200">
        <v>2182.3000000000002</v>
      </c>
      <c r="D335" s="386" t="s">
        <v>170</v>
      </c>
      <c r="E335" s="411"/>
      <c r="F335" s="412">
        <f t="shared" ref="F335" si="64">C335*E335</f>
        <v>0</v>
      </c>
      <c r="G335" s="411"/>
      <c r="H335" s="412">
        <f t="shared" ref="H335" si="65">C335*G335</f>
        <v>0</v>
      </c>
      <c r="I335" s="413">
        <f t="shared" ref="I335" si="66">F335+H335</f>
        <v>0</v>
      </c>
      <c r="J335" s="194"/>
    </row>
    <row r="336" spans="1:10" s="195" customFormat="1" ht="21" customHeight="1">
      <c r="A336" s="405" t="s">
        <v>642</v>
      </c>
      <c r="B336" s="392" t="s">
        <v>330</v>
      </c>
      <c r="C336" s="200">
        <v>830.5</v>
      </c>
      <c r="D336" s="386" t="s">
        <v>170</v>
      </c>
      <c r="E336" s="411"/>
      <c r="F336" s="412">
        <f t="shared" ref="F336" si="67">C336*E336</f>
        <v>0</v>
      </c>
      <c r="G336" s="411"/>
      <c r="H336" s="412">
        <f t="shared" ref="H336" si="68">C336*G336</f>
        <v>0</v>
      </c>
      <c r="I336" s="413">
        <f t="shared" ref="I336" si="69">F336+H336</f>
        <v>0</v>
      </c>
      <c r="J336" s="194"/>
    </row>
    <row r="337" spans="1:10" s="195" customFormat="1" ht="21" customHeight="1">
      <c r="A337" s="405" t="s">
        <v>643</v>
      </c>
      <c r="B337" s="393" t="s">
        <v>347</v>
      </c>
      <c r="C337" s="385">
        <v>1</v>
      </c>
      <c r="D337" s="386" t="s">
        <v>97</v>
      </c>
      <c r="E337" s="274"/>
      <c r="F337" s="200">
        <f>ROUND(E337*C337,2)</f>
        <v>0</v>
      </c>
      <c r="G337" s="199"/>
      <c r="H337" s="200">
        <f>ROUND(G337*C337,2)</f>
        <v>0</v>
      </c>
      <c r="I337" s="201">
        <f>+F337+H337</f>
        <v>0</v>
      </c>
      <c r="J337" s="202"/>
    </row>
    <row r="338" spans="1:10" s="195" customFormat="1" ht="21" customHeight="1">
      <c r="A338" s="389">
        <v>5.7</v>
      </c>
      <c r="B338" s="390" t="s">
        <v>286</v>
      </c>
      <c r="C338" s="200"/>
      <c r="D338" s="386"/>
      <c r="E338" s="411"/>
      <c r="F338" s="412"/>
      <c r="G338" s="411"/>
      <c r="H338" s="412"/>
      <c r="I338" s="413"/>
      <c r="J338" s="202"/>
    </row>
    <row r="339" spans="1:10" s="195" customFormat="1" ht="21" customHeight="1">
      <c r="A339" s="391" t="s">
        <v>644</v>
      </c>
      <c r="B339" s="392" t="s">
        <v>360</v>
      </c>
      <c r="C339" s="200">
        <v>15</v>
      </c>
      <c r="D339" s="386" t="s">
        <v>170</v>
      </c>
      <c r="E339" s="411"/>
      <c r="F339" s="412">
        <f t="shared" ref="F339" si="70">C339*E339</f>
        <v>0</v>
      </c>
      <c r="G339" s="411"/>
      <c r="H339" s="412">
        <f t="shared" ref="H339" si="71">C339*G339</f>
        <v>0</v>
      </c>
      <c r="I339" s="413">
        <f t="shared" ref="I339" si="72">F339+H339</f>
        <v>0</v>
      </c>
      <c r="J339" s="202"/>
    </row>
    <row r="340" spans="1:10" s="195" customFormat="1" ht="21" customHeight="1">
      <c r="A340" s="391" t="s">
        <v>645</v>
      </c>
      <c r="B340" s="392" t="s">
        <v>325</v>
      </c>
      <c r="C340" s="200">
        <v>33</v>
      </c>
      <c r="D340" s="386" t="s">
        <v>170</v>
      </c>
      <c r="E340" s="411"/>
      <c r="F340" s="412">
        <f t="shared" ref="F340:F341" si="73">C340*E340</f>
        <v>0</v>
      </c>
      <c r="G340" s="411"/>
      <c r="H340" s="412">
        <f t="shared" ref="H340:H341" si="74">C340*G340</f>
        <v>0</v>
      </c>
      <c r="I340" s="413">
        <f t="shared" ref="I340:I341" si="75">F340+H340</f>
        <v>0</v>
      </c>
      <c r="J340" s="202"/>
    </row>
    <row r="341" spans="1:10" s="195" customFormat="1" ht="21" customHeight="1">
      <c r="A341" s="391" t="s">
        <v>646</v>
      </c>
      <c r="B341" s="392" t="s">
        <v>326</v>
      </c>
      <c r="C341" s="200">
        <v>33</v>
      </c>
      <c r="D341" s="386" t="s">
        <v>170</v>
      </c>
      <c r="E341" s="411"/>
      <c r="F341" s="412">
        <f t="shared" si="73"/>
        <v>0</v>
      </c>
      <c r="G341" s="411"/>
      <c r="H341" s="412">
        <f t="shared" si="74"/>
        <v>0</v>
      </c>
      <c r="I341" s="413">
        <f t="shared" si="75"/>
        <v>0</v>
      </c>
      <c r="J341" s="202"/>
    </row>
    <row r="342" spans="1:10" s="195" customFormat="1" ht="21" customHeight="1">
      <c r="A342" s="391" t="s">
        <v>647</v>
      </c>
      <c r="B342" s="392" t="s">
        <v>361</v>
      </c>
      <c r="C342" s="200">
        <v>17</v>
      </c>
      <c r="D342" s="386" t="s">
        <v>170</v>
      </c>
      <c r="E342" s="411"/>
      <c r="F342" s="412">
        <f t="shared" ref="F342" si="76">C342*E342</f>
        <v>0</v>
      </c>
      <c r="G342" s="411"/>
      <c r="H342" s="412">
        <f t="shared" ref="H342" si="77">C342*G342</f>
        <v>0</v>
      </c>
      <c r="I342" s="413">
        <f t="shared" ref="I342" si="78">F342+H342</f>
        <v>0</v>
      </c>
      <c r="J342" s="202"/>
    </row>
    <row r="343" spans="1:10" s="195" customFormat="1" ht="21" customHeight="1">
      <c r="A343" s="391" t="s">
        <v>648</v>
      </c>
      <c r="B343" s="392" t="s">
        <v>327</v>
      </c>
      <c r="C343" s="200">
        <v>494.8</v>
      </c>
      <c r="D343" s="386" t="s">
        <v>170</v>
      </c>
      <c r="E343" s="411"/>
      <c r="F343" s="412">
        <f t="shared" ref="F343:F344" si="79">C343*E343</f>
        <v>0</v>
      </c>
      <c r="G343" s="411"/>
      <c r="H343" s="412">
        <f t="shared" ref="H343:H344" si="80">C343*G343</f>
        <v>0</v>
      </c>
      <c r="I343" s="413">
        <f t="shared" ref="I343:I344" si="81">F343+H343</f>
        <v>0</v>
      </c>
      <c r="J343" s="202"/>
    </row>
    <row r="344" spans="1:10" s="195" customFormat="1" ht="21" customHeight="1">
      <c r="A344" s="391" t="s">
        <v>649</v>
      </c>
      <c r="B344" s="392" t="s">
        <v>328</v>
      </c>
      <c r="C344" s="200">
        <v>125.8</v>
      </c>
      <c r="D344" s="386" t="s">
        <v>170</v>
      </c>
      <c r="E344" s="411"/>
      <c r="F344" s="412">
        <f t="shared" si="79"/>
        <v>0</v>
      </c>
      <c r="G344" s="411"/>
      <c r="H344" s="412">
        <f t="shared" si="80"/>
        <v>0</v>
      </c>
      <c r="I344" s="413">
        <f t="shared" si="81"/>
        <v>0</v>
      </c>
      <c r="J344" s="202"/>
    </row>
    <row r="345" spans="1:10" s="195" customFormat="1" ht="21" customHeight="1">
      <c r="A345" s="391" t="s">
        <v>650</v>
      </c>
      <c r="B345" s="393" t="s">
        <v>343</v>
      </c>
      <c r="C345" s="385">
        <v>1</v>
      </c>
      <c r="D345" s="386" t="s">
        <v>97</v>
      </c>
      <c r="E345" s="274"/>
      <c r="F345" s="200">
        <f>ROUND(E345*C345,2)</f>
        <v>0</v>
      </c>
      <c r="G345" s="199"/>
      <c r="H345" s="200">
        <f>ROUND(G345*C345,2)</f>
        <v>0</v>
      </c>
      <c r="I345" s="201">
        <f>+F345+H345</f>
        <v>0</v>
      </c>
      <c r="J345" s="202"/>
    </row>
    <row r="346" spans="1:10" s="417" customFormat="1" ht="21" customHeight="1">
      <c r="A346" s="414">
        <v>5.8</v>
      </c>
      <c r="B346" s="415" t="s">
        <v>340</v>
      </c>
      <c r="C346" s="407"/>
      <c r="D346" s="407"/>
      <c r="E346" s="393"/>
      <c r="F346" s="393"/>
      <c r="G346" s="416"/>
      <c r="H346" s="416"/>
      <c r="I346" s="393"/>
      <c r="J346" s="410"/>
    </row>
    <row r="347" spans="1:10" s="417" customFormat="1" ht="21" customHeight="1">
      <c r="A347" s="405" t="s">
        <v>651</v>
      </c>
      <c r="B347" s="393" t="s">
        <v>342</v>
      </c>
      <c r="C347" s="407">
        <v>1</v>
      </c>
      <c r="D347" s="407" t="s">
        <v>94</v>
      </c>
      <c r="E347" s="393"/>
      <c r="F347" s="393">
        <f>E347*C347</f>
        <v>0</v>
      </c>
      <c r="G347" s="416"/>
      <c r="H347" s="416">
        <f>G347*C347</f>
        <v>0</v>
      </c>
      <c r="I347" s="393">
        <f>F347+H347</f>
        <v>0</v>
      </c>
      <c r="J347" s="410"/>
    </row>
    <row r="348" spans="1:10" s="417" customFormat="1" ht="21" customHeight="1">
      <c r="A348" s="405" t="s">
        <v>652</v>
      </c>
      <c r="B348" s="416" t="s">
        <v>338</v>
      </c>
      <c r="C348" s="418">
        <v>11</v>
      </c>
      <c r="D348" s="419" t="s">
        <v>94</v>
      </c>
      <c r="E348" s="420"/>
      <c r="F348" s="393">
        <f t="shared" ref="F348:F352" si="82">E348*C348</f>
        <v>0</v>
      </c>
      <c r="G348" s="416"/>
      <c r="H348" s="416">
        <f t="shared" ref="H348:H352" si="83">G348*C348</f>
        <v>0</v>
      </c>
      <c r="I348" s="393">
        <f t="shared" ref="I348:I352" si="84">F348+H348</f>
        <v>0</v>
      </c>
      <c r="J348" s="410"/>
    </row>
    <row r="349" spans="1:10" s="417" customFormat="1" ht="21" customHeight="1">
      <c r="A349" s="405" t="s">
        <v>653</v>
      </c>
      <c r="B349" s="416" t="s">
        <v>339</v>
      </c>
      <c r="C349" s="418">
        <v>457</v>
      </c>
      <c r="D349" s="418" t="s">
        <v>28</v>
      </c>
      <c r="E349" s="416"/>
      <c r="F349" s="393">
        <f t="shared" si="82"/>
        <v>0</v>
      </c>
      <c r="G349" s="416"/>
      <c r="H349" s="416">
        <f t="shared" si="83"/>
        <v>0</v>
      </c>
      <c r="I349" s="393">
        <f t="shared" si="84"/>
        <v>0</v>
      </c>
      <c r="J349" s="410"/>
    </row>
    <row r="350" spans="1:10" s="417" customFormat="1" ht="21" customHeight="1">
      <c r="A350" s="405" t="s">
        <v>654</v>
      </c>
      <c r="B350" s="393" t="s">
        <v>348</v>
      </c>
      <c r="C350" s="407">
        <v>1</v>
      </c>
      <c r="D350" s="407" t="s">
        <v>94</v>
      </c>
      <c r="E350" s="418"/>
      <c r="F350" s="393">
        <f t="shared" si="82"/>
        <v>0</v>
      </c>
      <c r="G350" s="418"/>
      <c r="H350" s="416">
        <f t="shared" si="83"/>
        <v>0</v>
      </c>
      <c r="I350" s="393">
        <f t="shared" si="84"/>
        <v>0</v>
      </c>
      <c r="J350" s="410"/>
    </row>
    <row r="351" spans="1:10" s="417" customFormat="1" ht="21" customHeight="1">
      <c r="A351" s="405" t="s">
        <v>655</v>
      </c>
      <c r="B351" s="393" t="s">
        <v>349</v>
      </c>
      <c r="C351" s="407">
        <v>1</v>
      </c>
      <c r="D351" s="407" t="s">
        <v>94</v>
      </c>
      <c r="E351" s="418"/>
      <c r="F351" s="393">
        <f t="shared" si="82"/>
        <v>0</v>
      </c>
      <c r="G351" s="418"/>
      <c r="H351" s="416">
        <f t="shared" si="83"/>
        <v>0</v>
      </c>
      <c r="I351" s="393">
        <f t="shared" si="84"/>
        <v>0</v>
      </c>
      <c r="J351" s="410"/>
    </row>
    <row r="352" spans="1:10" s="417" customFormat="1" ht="21" customHeight="1">
      <c r="A352" s="405" t="s">
        <v>656</v>
      </c>
      <c r="B352" s="393" t="s">
        <v>350</v>
      </c>
      <c r="C352" s="407">
        <v>1</v>
      </c>
      <c r="D352" s="407" t="s">
        <v>94</v>
      </c>
      <c r="E352" s="418"/>
      <c r="F352" s="393">
        <f t="shared" si="82"/>
        <v>0</v>
      </c>
      <c r="G352" s="418"/>
      <c r="H352" s="416">
        <f t="shared" si="83"/>
        <v>0</v>
      </c>
      <c r="I352" s="393">
        <f t="shared" si="84"/>
        <v>0</v>
      </c>
      <c r="J352" s="410"/>
    </row>
    <row r="353" spans="1:10" s="195" customFormat="1" ht="21" customHeight="1">
      <c r="A353" s="405" t="s">
        <v>657</v>
      </c>
      <c r="B353" s="393" t="s">
        <v>333</v>
      </c>
      <c r="C353" s="418">
        <v>665</v>
      </c>
      <c r="D353" s="407" t="s">
        <v>28</v>
      </c>
      <c r="E353" s="407"/>
      <c r="F353" s="393">
        <f>E353*C353</f>
        <v>0</v>
      </c>
      <c r="G353" s="407"/>
      <c r="H353" s="416">
        <f>G353*C353</f>
        <v>0</v>
      </c>
      <c r="I353" s="393">
        <f>F353+H353</f>
        <v>0</v>
      </c>
      <c r="J353" s="410"/>
    </row>
    <row r="354" spans="1:10" s="195" customFormat="1" ht="21" customHeight="1">
      <c r="A354" s="405" t="s">
        <v>658</v>
      </c>
      <c r="B354" s="416" t="s">
        <v>334</v>
      </c>
      <c r="C354" s="407">
        <v>20</v>
      </c>
      <c r="D354" s="407" t="s">
        <v>94</v>
      </c>
      <c r="E354" s="418"/>
      <c r="F354" s="393">
        <f t="shared" ref="F354:F356" si="85">E354*C354</f>
        <v>0</v>
      </c>
      <c r="G354" s="418"/>
      <c r="H354" s="416">
        <f t="shared" ref="H354" si="86">G354*C354</f>
        <v>0</v>
      </c>
      <c r="I354" s="393">
        <f>F354+H354</f>
        <v>0</v>
      </c>
      <c r="J354" s="410"/>
    </row>
    <row r="355" spans="1:10" s="195" customFormat="1" ht="21" customHeight="1">
      <c r="A355" s="405" t="s">
        <v>659</v>
      </c>
      <c r="B355" s="416" t="s">
        <v>335</v>
      </c>
      <c r="C355" s="418">
        <v>20</v>
      </c>
      <c r="D355" s="407" t="s">
        <v>94</v>
      </c>
      <c r="E355" s="418"/>
      <c r="F355" s="393">
        <f t="shared" si="85"/>
        <v>0</v>
      </c>
      <c r="G355" s="418"/>
      <c r="H355" s="416">
        <f>G355*C355</f>
        <v>0</v>
      </c>
      <c r="I355" s="393">
        <f t="shared" ref="I355:I358" si="87">F355+H355</f>
        <v>0</v>
      </c>
      <c r="J355" s="410"/>
    </row>
    <row r="356" spans="1:10" s="195" customFormat="1" ht="21" customHeight="1">
      <c r="A356" s="405" t="s">
        <v>660</v>
      </c>
      <c r="B356" s="416" t="s">
        <v>336</v>
      </c>
      <c r="C356" s="407">
        <v>1</v>
      </c>
      <c r="D356" s="407" t="s">
        <v>337</v>
      </c>
      <c r="E356" s="418"/>
      <c r="F356" s="393">
        <f t="shared" si="85"/>
        <v>0</v>
      </c>
      <c r="G356" s="418"/>
      <c r="H356" s="416">
        <f>G356*C356</f>
        <v>0</v>
      </c>
      <c r="I356" s="393">
        <f t="shared" si="87"/>
        <v>0</v>
      </c>
      <c r="J356" s="410"/>
    </row>
    <row r="357" spans="1:10" s="195" customFormat="1" ht="21" customHeight="1">
      <c r="A357" s="405" t="s">
        <v>661</v>
      </c>
      <c r="B357" s="392" t="s">
        <v>294</v>
      </c>
      <c r="C357" s="200">
        <f>345</f>
        <v>345</v>
      </c>
      <c r="D357" s="386" t="s">
        <v>170</v>
      </c>
      <c r="E357" s="274"/>
      <c r="F357" s="200">
        <f>ROUND(E357*C357,2)</f>
        <v>0</v>
      </c>
      <c r="G357" s="274"/>
      <c r="H357" s="200">
        <f>ROUND(G357*C357,2)</f>
        <v>0</v>
      </c>
      <c r="I357" s="201">
        <f t="shared" ref="I357" si="88">+F357+H357</f>
        <v>0</v>
      </c>
      <c r="J357" s="210"/>
    </row>
    <row r="358" spans="1:10" s="195" customFormat="1" ht="21" customHeight="1">
      <c r="A358" s="405" t="s">
        <v>662</v>
      </c>
      <c r="B358" s="393" t="s">
        <v>344</v>
      </c>
      <c r="C358" s="407">
        <v>1</v>
      </c>
      <c r="D358" s="407" t="s">
        <v>97</v>
      </c>
      <c r="E358" s="393"/>
      <c r="F358" s="393">
        <f>E358*C358</f>
        <v>0</v>
      </c>
      <c r="G358" s="416"/>
      <c r="H358" s="416">
        <f t="shared" ref="H358" si="89">G358*C358</f>
        <v>0</v>
      </c>
      <c r="I358" s="393">
        <f t="shared" si="87"/>
        <v>0</v>
      </c>
      <c r="J358" s="410"/>
    </row>
    <row r="359" spans="1:10" s="195" customFormat="1" ht="21" customHeight="1">
      <c r="A359" s="222">
        <v>5.9</v>
      </c>
      <c r="B359" s="421" t="s">
        <v>353</v>
      </c>
      <c r="C359" s="422"/>
      <c r="D359" s="423"/>
      <c r="E359" s="424"/>
      <c r="F359" s="200"/>
      <c r="G359" s="424"/>
      <c r="H359" s="200"/>
      <c r="I359" s="201"/>
      <c r="J359" s="202"/>
    </row>
    <row r="360" spans="1:10" s="195" customFormat="1" ht="21" customHeight="1">
      <c r="A360" s="196" t="s">
        <v>663</v>
      </c>
      <c r="B360" s="425" t="s">
        <v>303</v>
      </c>
      <c r="C360" s="422"/>
      <c r="D360" s="423"/>
      <c r="E360" s="424"/>
      <c r="F360" s="200"/>
      <c r="G360" s="424"/>
      <c r="H360" s="200"/>
      <c r="I360" s="201"/>
      <c r="J360" s="202"/>
    </row>
    <row r="361" spans="1:10" s="195" customFormat="1" ht="21" customHeight="1">
      <c r="A361" s="196" t="s">
        <v>664</v>
      </c>
      <c r="B361" s="425" t="s">
        <v>304</v>
      </c>
      <c r="C361" s="422">
        <v>1</v>
      </c>
      <c r="D361" s="423" t="s">
        <v>94</v>
      </c>
      <c r="E361" s="424"/>
      <c r="F361" s="200">
        <f>ROUND(E361*C361,2)</f>
        <v>0</v>
      </c>
      <c r="G361" s="424"/>
      <c r="H361" s="200">
        <f t="shared" ref="H361:H365" si="90">ROUND(G361*C361,2)</f>
        <v>0</v>
      </c>
      <c r="I361" s="201">
        <f t="shared" ref="I361:I365" si="91">+F361+H361</f>
        <v>0</v>
      </c>
      <c r="J361" s="410"/>
    </row>
    <row r="362" spans="1:10" s="195" customFormat="1" ht="21" customHeight="1">
      <c r="A362" s="196" t="s">
        <v>665</v>
      </c>
      <c r="B362" s="425" t="s">
        <v>307</v>
      </c>
      <c r="C362" s="422">
        <v>1</v>
      </c>
      <c r="D362" s="423" t="s">
        <v>94</v>
      </c>
      <c r="E362" s="424"/>
      <c r="F362" s="200">
        <f>ROUND(E362*C362,2)</f>
        <v>0</v>
      </c>
      <c r="G362" s="424"/>
      <c r="H362" s="200">
        <f>ROUND(G362*C362,2)</f>
        <v>0</v>
      </c>
      <c r="I362" s="201">
        <f>+F362+H362</f>
        <v>0</v>
      </c>
      <c r="J362" s="410"/>
    </row>
    <row r="363" spans="1:10" s="195" customFormat="1" ht="21" customHeight="1">
      <c r="A363" s="196" t="s">
        <v>666</v>
      </c>
      <c r="B363" s="425" t="s">
        <v>306</v>
      </c>
      <c r="C363" s="422">
        <v>1</v>
      </c>
      <c r="D363" s="423" t="s">
        <v>96</v>
      </c>
      <c r="E363" s="424"/>
      <c r="F363" s="200">
        <f>ROUND(E363*C363,2)</f>
        <v>0</v>
      </c>
      <c r="G363" s="424"/>
      <c r="H363" s="200">
        <f>ROUND(G363*C363,2)</f>
        <v>0</v>
      </c>
      <c r="I363" s="201">
        <f>+F363+H363</f>
        <v>0</v>
      </c>
      <c r="J363" s="410"/>
    </row>
    <row r="364" spans="1:10" s="195" customFormat="1" ht="21" customHeight="1">
      <c r="A364" s="196" t="s">
        <v>667</v>
      </c>
      <c r="B364" s="425" t="s">
        <v>305</v>
      </c>
      <c r="C364" s="422"/>
      <c r="D364" s="423"/>
      <c r="E364" s="424"/>
      <c r="F364" s="200"/>
      <c r="G364" s="424"/>
      <c r="H364" s="200"/>
      <c r="I364" s="201">
        <f t="shared" si="91"/>
        <v>0</v>
      </c>
      <c r="J364" s="202"/>
    </row>
    <row r="365" spans="1:10" s="195" customFormat="1" ht="21" customHeight="1">
      <c r="A365" s="196" t="s">
        <v>668</v>
      </c>
      <c r="B365" s="425" t="s">
        <v>351</v>
      </c>
      <c r="C365" s="422">
        <v>6</v>
      </c>
      <c r="D365" s="423" t="s">
        <v>94</v>
      </c>
      <c r="E365" s="424"/>
      <c r="F365" s="200">
        <f>ROUND(E365*C365,2)</f>
        <v>0</v>
      </c>
      <c r="G365" s="424"/>
      <c r="H365" s="200">
        <f t="shared" si="90"/>
        <v>0</v>
      </c>
      <c r="I365" s="201">
        <f t="shared" si="91"/>
        <v>0</v>
      </c>
      <c r="J365" s="210"/>
    </row>
    <row r="366" spans="1:10" s="195" customFormat="1" ht="21" customHeight="1">
      <c r="A366" s="426">
        <v>5.0999999999999996</v>
      </c>
      <c r="B366" s="427" t="s">
        <v>287</v>
      </c>
      <c r="C366" s="297"/>
      <c r="D366" s="389"/>
      <c r="E366" s="404"/>
      <c r="F366" s="297"/>
      <c r="G366" s="404"/>
      <c r="H366" s="297"/>
      <c r="I366" s="298"/>
      <c r="J366" s="262"/>
    </row>
    <row r="367" spans="1:10" s="195" customFormat="1" ht="21" customHeight="1">
      <c r="A367" s="391" t="s">
        <v>669</v>
      </c>
      <c r="B367" s="392" t="s">
        <v>345</v>
      </c>
      <c r="C367" s="200">
        <v>1</v>
      </c>
      <c r="D367" s="391" t="s">
        <v>94</v>
      </c>
      <c r="E367" s="274"/>
      <c r="F367" s="200">
        <f t="shared" si="49"/>
        <v>0</v>
      </c>
      <c r="G367" s="274"/>
      <c r="H367" s="200">
        <f t="shared" si="50"/>
        <v>0</v>
      </c>
      <c r="I367" s="201">
        <f t="shared" si="51"/>
        <v>0</v>
      </c>
      <c r="J367" s="410"/>
    </row>
    <row r="368" spans="1:10" s="195" customFormat="1" ht="21" customHeight="1">
      <c r="A368" s="391" t="s">
        <v>672</v>
      </c>
      <c r="B368" s="392" t="s">
        <v>288</v>
      </c>
      <c r="C368" s="200">
        <v>1</v>
      </c>
      <c r="D368" s="391" t="s">
        <v>94</v>
      </c>
      <c r="E368" s="274"/>
      <c r="F368" s="200">
        <f t="shared" si="49"/>
        <v>0</v>
      </c>
      <c r="G368" s="274"/>
      <c r="H368" s="200">
        <f t="shared" si="50"/>
        <v>0</v>
      </c>
      <c r="I368" s="201">
        <f t="shared" si="51"/>
        <v>0</v>
      </c>
      <c r="J368" s="410"/>
    </row>
    <row r="369" spans="1:10" s="276" customFormat="1" ht="21" customHeight="1">
      <c r="A369" s="391" t="s">
        <v>673</v>
      </c>
      <c r="B369" s="406" t="s">
        <v>352</v>
      </c>
      <c r="C369" s="418">
        <v>5</v>
      </c>
      <c r="D369" s="407" t="s">
        <v>104</v>
      </c>
      <c r="E369" s="409"/>
      <c r="F369" s="408">
        <f>E369*C369</f>
        <v>0</v>
      </c>
      <c r="G369" s="409"/>
      <c r="H369" s="409">
        <f t="shared" ref="H369" si="92">G369*C369</f>
        <v>0</v>
      </c>
      <c r="I369" s="408">
        <f>F369+H369</f>
        <v>0</v>
      </c>
      <c r="J369" s="410"/>
    </row>
    <row r="370" spans="1:10" s="195" customFormat="1" ht="21" customHeight="1">
      <c r="A370" s="391" t="s">
        <v>674</v>
      </c>
      <c r="B370" s="428" t="s">
        <v>289</v>
      </c>
      <c r="C370" s="200">
        <v>25</v>
      </c>
      <c r="D370" s="391" t="s">
        <v>94</v>
      </c>
      <c r="E370" s="274"/>
      <c r="F370" s="200">
        <f t="shared" si="49"/>
        <v>0</v>
      </c>
      <c r="G370" s="274"/>
      <c r="H370" s="200">
        <f t="shared" si="50"/>
        <v>0</v>
      </c>
      <c r="I370" s="201">
        <f t="shared" si="51"/>
        <v>0</v>
      </c>
      <c r="J370" s="410"/>
    </row>
    <row r="371" spans="1:10" s="195" customFormat="1" ht="21" customHeight="1">
      <c r="A371" s="391" t="s">
        <v>675</v>
      </c>
      <c r="B371" s="428" t="s">
        <v>290</v>
      </c>
      <c r="C371" s="200">
        <v>3</v>
      </c>
      <c r="D371" s="391" t="s">
        <v>94</v>
      </c>
      <c r="E371" s="274"/>
      <c r="F371" s="200">
        <f t="shared" si="49"/>
        <v>0</v>
      </c>
      <c r="G371" s="274"/>
      <c r="H371" s="200">
        <f t="shared" si="50"/>
        <v>0</v>
      </c>
      <c r="I371" s="201">
        <f t="shared" si="51"/>
        <v>0</v>
      </c>
      <c r="J371" s="410"/>
    </row>
    <row r="372" spans="1:10" s="195" customFormat="1" ht="21" customHeight="1">
      <c r="A372" s="391" t="s">
        <v>670</v>
      </c>
      <c r="B372" s="428" t="s">
        <v>291</v>
      </c>
      <c r="C372" s="200">
        <v>3</v>
      </c>
      <c r="D372" s="391" t="s">
        <v>94</v>
      </c>
      <c r="E372" s="274"/>
      <c r="F372" s="200">
        <f t="shared" ref="F372:F375" si="93">ROUND(E372*C372,2)</f>
        <v>0</v>
      </c>
      <c r="G372" s="266"/>
      <c r="H372" s="200">
        <f t="shared" ref="H372:H375" si="94">ROUND(G372*C372,2)</f>
        <v>0</v>
      </c>
      <c r="I372" s="201">
        <f t="shared" ref="I372:I375" si="95">+F372+H372</f>
        <v>0</v>
      </c>
      <c r="J372" s="410"/>
    </row>
    <row r="373" spans="1:10" s="195" customFormat="1" ht="21" customHeight="1">
      <c r="A373" s="391" t="s">
        <v>676</v>
      </c>
      <c r="B373" s="428" t="s">
        <v>292</v>
      </c>
      <c r="C373" s="200">
        <v>307</v>
      </c>
      <c r="D373" s="386" t="s">
        <v>170</v>
      </c>
      <c r="E373" s="274"/>
      <c r="F373" s="200">
        <f t="shared" si="93"/>
        <v>0</v>
      </c>
      <c r="G373" s="274"/>
      <c r="H373" s="200">
        <f t="shared" si="94"/>
        <v>0</v>
      </c>
      <c r="I373" s="201">
        <f t="shared" si="95"/>
        <v>0</v>
      </c>
      <c r="J373" s="202"/>
    </row>
    <row r="374" spans="1:10" s="195" customFormat="1" ht="21" customHeight="1">
      <c r="A374" s="391" t="s">
        <v>671</v>
      </c>
      <c r="B374" s="428" t="s">
        <v>293</v>
      </c>
      <c r="C374" s="200">
        <v>115</v>
      </c>
      <c r="D374" s="386" t="s">
        <v>170</v>
      </c>
      <c r="E374" s="274"/>
      <c r="F374" s="200">
        <f t="shared" si="93"/>
        <v>0</v>
      </c>
      <c r="G374" s="274"/>
      <c r="H374" s="200">
        <f t="shared" si="94"/>
        <v>0</v>
      </c>
      <c r="I374" s="201">
        <f t="shared" si="95"/>
        <v>0</v>
      </c>
      <c r="J374" s="202"/>
    </row>
    <row r="375" spans="1:10" s="195" customFormat="1" ht="21" customHeight="1">
      <c r="A375" s="391" t="s">
        <v>677</v>
      </c>
      <c r="B375" s="392" t="s">
        <v>294</v>
      </c>
      <c r="C375" s="200">
        <v>199</v>
      </c>
      <c r="D375" s="386" t="s">
        <v>170</v>
      </c>
      <c r="E375" s="274"/>
      <c r="F375" s="200">
        <f t="shared" si="93"/>
        <v>0</v>
      </c>
      <c r="G375" s="274"/>
      <c r="H375" s="200">
        <f t="shared" si="94"/>
        <v>0</v>
      </c>
      <c r="I375" s="201">
        <f t="shared" si="95"/>
        <v>0</v>
      </c>
      <c r="J375" s="210"/>
    </row>
    <row r="376" spans="1:10" s="195" customFormat="1" ht="21" customHeight="1">
      <c r="A376" s="391" t="s">
        <v>678</v>
      </c>
      <c r="B376" s="393" t="s">
        <v>344</v>
      </c>
      <c r="C376" s="385">
        <v>1</v>
      </c>
      <c r="D376" s="386" t="s">
        <v>97</v>
      </c>
      <c r="E376" s="274"/>
      <c r="F376" s="200">
        <f>ROUND(E376*C376,2)</f>
        <v>0</v>
      </c>
      <c r="G376" s="199"/>
      <c r="H376" s="200">
        <f>ROUND(G376*C376,2)</f>
        <v>0</v>
      </c>
      <c r="I376" s="201">
        <f>+F376+H376</f>
        <v>0</v>
      </c>
      <c r="J376" s="202"/>
    </row>
    <row r="377" spans="1:10" s="195" customFormat="1" ht="21" customHeight="1">
      <c r="A377" s="389">
        <v>5.1100000000000003</v>
      </c>
      <c r="B377" s="429" t="s">
        <v>295</v>
      </c>
      <c r="C377" s="410"/>
      <c r="D377" s="387"/>
      <c r="E377" s="430"/>
      <c r="F377" s="431"/>
      <c r="G377" s="432"/>
      <c r="H377" s="431"/>
      <c r="I377" s="433"/>
      <c r="J377" s="262"/>
    </row>
    <row r="378" spans="1:10" s="195" customFormat="1" ht="21" customHeight="1">
      <c r="A378" s="391" t="s">
        <v>679</v>
      </c>
      <c r="B378" s="434" t="s">
        <v>296</v>
      </c>
      <c r="C378" s="418"/>
      <c r="D378" s="435"/>
      <c r="E378" s="436"/>
      <c r="F378" s="437"/>
      <c r="G378" s="438"/>
      <c r="H378" s="437"/>
      <c r="I378" s="439"/>
      <c r="J378" s="202"/>
    </row>
    <row r="379" spans="1:10" s="195" customFormat="1" ht="21" customHeight="1">
      <c r="A379" s="391" t="s">
        <v>680</v>
      </c>
      <c r="B379" s="434" t="s">
        <v>297</v>
      </c>
      <c r="C379" s="440">
        <v>9</v>
      </c>
      <c r="D379" s="435" t="s">
        <v>111</v>
      </c>
      <c r="E379" s="436"/>
      <c r="F379" s="437">
        <f t="shared" ref="F379:F383" si="96">C379*E379</f>
        <v>0</v>
      </c>
      <c r="G379" s="436"/>
      <c r="H379" s="437">
        <f t="shared" ref="H379:H383" si="97">C379*G379</f>
        <v>0</v>
      </c>
      <c r="I379" s="439">
        <f t="shared" ref="I379:I383" si="98">F379+H379</f>
        <v>0</v>
      </c>
      <c r="J379" s="202"/>
    </row>
    <row r="380" spans="1:10" s="195" customFormat="1" ht="21" customHeight="1">
      <c r="A380" s="391" t="s">
        <v>681</v>
      </c>
      <c r="B380" s="434" t="s">
        <v>298</v>
      </c>
      <c r="C380" s="440">
        <v>2</v>
      </c>
      <c r="D380" s="435" t="s">
        <v>94</v>
      </c>
      <c r="E380" s="436"/>
      <c r="F380" s="437">
        <f t="shared" si="96"/>
        <v>0</v>
      </c>
      <c r="G380" s="436"/>
      <c r="H380" s="437">
        <f t="shared" si="97"/>
        <v>0</v>
      </c>
      <c r="I380" s="439">
        <f t="shared" si="98"/>
        <v>0</v>
      </c>
      <c r="J380" s="202"/>
    </row>
    <row r="381" spans="1:10" s="195" customFormat="1" ht="21" customHeight="1">
      <c r="A381" s="391" t="s">
        <v>682</v>
      </c>
      <c r="B381" s="434" t="s">
        <v>299</v>
      </c>
      <c r="C381" s="440">
        <v>6</v>
      </c>
      <c r="D381" s="435" t="s">
        <v>111</v>
      </c>
      <c r="E381" s="436"/>
      <c r="F381" s="437">
        <f t="shared" si="96"/>
        <v>0</v>
      </c>
      <c r="G381" s="436"/>
      <c r="H381" s="437">
        <f t="shared" si="97"/>
        <v>0</v>
      </c>
      <c r="I381" s="439">
        <f t="shared" si="98"/>
        <v>0</v>
      </c>
      <c r="J381" s="202"/>
    </row>
    <row r="382" spans="1:10" s="195" customFormat="1" ht="21" customHeight="1">
      <c r="A382" s="391" t="s">
        <v>683</v>
      </c>
      <c r="B382" s="434" t="s">
        <v>300</v>
      </c>
      <c r="C382" s="440">
        <v>170</v>
      </c>
      <c r="D382" s="441" t="s">
        <v>170</v>
      </c>
      <c r="E382" s="436"/>
      <c r="F382" s="437">
        <f t="shared" si="96"/>
        <v>0</v>
      </c>
      <c r="G382" s="436"/>
      <c r="H382" s="437">
        <f t="shared" si="97"/>
        <v>0</v>
      </c>
      <c r="I382" s="439">
        <f t="shared" si="98"/>
        <v>0</v>
      </c>
      <c r="J382" s="202"/>
    </row>
    <row r="383" spans="1:10" s="195" customFormat="1" ht="21" customHeight="1">
      <c r="A383" s="391" t="s">
        <v>684</v>
      </c>
      <c r="B383" s="434" t="s">
        <v>301</v>
      </c>
      <c r="C383" s="440">
        <v>159</v>
      </c>
      <c r="D383" s="441" t="s">
        <v>170</v>
      </c>
      <c r="E383" s="436"/>
      <c r="F383" s="437">
        <f t="shared" si="96"/>
        <v>0</v>
      </c>
      <c r="G383" s="436"/>
      <c r="H383" s="437">
        <f t="shared" si="97"/>
        <v>0</v>
      </c>
      <c r="I383" s="439">
        <f t="shared" si="98"/>
        <v>0</v>
      </c>
      <c r="J383" s="202"/>
    </row>
    <row r="384" spans="1:10" s="195" customFormat="1" ht="21" customHeight="1">
      <c r="A384" s="391" t="s">
        <v>685</v>
      </c>
      <c r="B384" s="442" t="s">
        <v>302</v>
      </c>
      <c r="C384" s="440">
        <v>75.899999999999991</v>
      </c>
      <c r="D384" s="441" t="s">
        <v>170</v>
      </c>
      <c r="E384" s="436"/>
      <c r="F384" s="437">
        <f>C384*E384</f>
        <v>0</v>
      </c>
      <c r="G384" s="436"/>
      <c r="H384" s="437">
        <f>C384*G384</f>
        <v>0</v>
      </c>
      <c r="I384" s="439">
        <f>F384+H384</f>
        <v>0</v>
      </c>
      <c r="J384" s="202"/>
    </row>
    <row r="385" spans="1:10" s="195" customFormat="1" ht="21" customHeight="1">
      <c r="A385" s="391" t="s">
        <v>686</v>
      </c>
      <c r="B385" s="393" t="s">
        <v>346</v>
      </c>
      <c r="C385" s="385">
        <v>1</v>
      </c>
      <c r="D385" s="386" t="s">
        <v>97</v>
      </c>
      <c r="E385" s="274"/>
      <c r="F385" s="200">
        <f>ROUND(E385*C385,2)</f>
        <v>0</v>
      </c>
      <c r="G385" s="199"/>
      <c r="H385" s="200">
        <f>ROUND(G385*C385,2)</f>
        <v>0</v>
      </c>
      <c r="I385" s="201">
        <f>+F385+H385</f>
        <v>0</v>
      </c>
      <c r="J385" s="202"/>
    </row>
    <row r="386" spans="1:10" s="195" customFormat="1" ht="21" customHeight="1">
      <c r="A386" s="391"/>
      <c r="B386" s="392"/>
      <c r="C386" s="200"/>
      <c r="D386" s="386"/>
      <c r="E386" s="274"/>
      <c r="F386" s="443"/>
      <c r="G386" s="274"/>
      <c r="H386" s="443"/>
      <c r="I386" s="413"/>
      <c r="J386" s="210"/>
    </row>
    <row r="387" spans="1:10" s="195" customFormat="1" ht="21" customHeight="1" thickBot="1">
      <c r="A387" s="211"/>
      <c r="B387" s="376" t="str">
        <f>"รวมราคา"&amp;B295</f>
        <v>รวมราคาหมวดงานระบบไฟฟ้า</v>
      </c>
      <c r="C387" s="286"/>
      <c r="D387" s="211"/>
      <c r="E387" s="287"/>
      <c r="F387" s="213">
        <f>SUM(F295:F386)</f>
        <v>0</v>
      </c>
      <c r="G387" s="287"/>
      <c r="H387" s="213">
        <f>SUM(H295:H386)</f>
        <v>0</v>
      </c>
      <c r="I387" s="213">
        <f>SUM(I295:I386)</f>
        <v>0</v>
      </c>
      <c r="J387" s="215"/>
    </row>
    <row r="388" spans="1:10" s="276" customFormat="1" ht="21" customHeight="1" thickTop="1">
      <c r="A388" s="444">
        <v>6</v>
      </c>
      <c r="B388" s="445" t="s">
        <v>701</v>
      </c>
      <c r="C388" s="407"/>
      <c r="D388" s="407"/>
      <c r="E388" s="408"/>
      <c r="F388" s="408"/>
      <c r="G388" s="408"/>
      <c r="H388" s="408"/>
      <c r="I388" s="408"/>
      <c r="J388" s="446"/>
    </row>
    <row r="389" spans="1:10" s="276" customFormat="1" ht="21" customHeight="1">
      <c r="A389" s="444">
        <v>6.1</v>
      </c>
      <c r="B389" s="445" t="s">
        <v>331</v>
      </c>
      <c r="C389" s="407"/>
      <c r="D389" s="407"/>
      <c r="E389" s="408"/>
      <c r="F389" s="408"/>
      <c r="G389" s="408"/>
      <c r="H389" s="408"/>
      <c r="I389" s="408"/>
      <c r="J389" s="446"/>
    </row>
    <row r="390" spans="1:10" s="276" customFormat="1" ht="21" customHeight="1">
      <c r="A390" s="405" t="s">
        <v>687</v>
      </c>
      <c r="B390" s="406" t="s">
        <v>341</v>
      </c>
      <c r="C390" s="407">
        <v>1</v>
      </c>
      <c r="D390" s="418" t="s">
        <v>98</v>
      </c>
      <c r="E390" s="447"/>
      <c r="F390" s="408">
        <f t="shared" ref="F390:F391" si="99">E390*C390</f>
        <v>0</v>
      </c>
      <c r="G390" s="409"/>
      <c r="H390" s="409">
        <f t="shared" ref="H390:H391" si="100">G390*C390</f>
        <v>0</v>
      </c>
      <c r="I390" s="408">
        <f t="shared" ref="I390" si="101">F390+H390</f>
        <v>0</v>
      </c>
      <c r="J390" s="410"/>
    </row>
    <row r="391" spans="1:10" s="276" customFormat="1" ht="21" customHeight="1">
      <c r="A391" s="405" t="s">
        <v>688</v>
      </c>
      <c r="B391" s="406" t="s">
        <v>332</v>
      </c>
      <c r="C391" s="407">
        <v>4</v>
      </c>
      <c r="D391" s="418" t="s">
        <v>98</v>
      </c>
      <c r="E391" s="447"/>
      <c r="F391" s="408">
        <f t="shared" si="99"/>
        <v>0</v>
      </c>
      <c r="G391" s="409"/>
      <c r="H391" s="409">
        <f t="shared" si="100"/>
        <v>0</v>
      </c>
      <c r="I391" s="408">
        <f>F391+H391</f>
        <v>0</v>
      </c>
      <c r="J391" s="410"/>
    </row>
    <row r="392" spans="1:10" s="276" customFormat="1" ht="21" customHeight="1">
      <c r="A392" s="414">
        <v>6.2</v>
      </c>
      <c r="B392" s="445" t="s">
        <v>731</v>
      </c>
      <c r="C392" s="419"/>
      <c r="D392" s="418"/>
      <c r="E392" s="409"/>
      <c r="F392" s="408"/>
      <c r="G392" s="409"/>
      <c r="H392" s="409"/>
      <c r="I392" s="408"/>
      <c r="J392" s="410"/>
    </row>
    <row r="393" spans="1:10" s="276" customFormat="1" ht="21" customHeight="1">
      <c r="A393" s="405" t="s">
        <v>689</v>
      </c>
      <c r="B393" s="448" t="s">
        <v>363</v>
      </c>
      <c r="C393" s="419">
        <v>2</v>
      </c>
      <c r="D393" s="418" t="s">
        <v>98</v>
      </c>
      <c r="E393" s="409"/>
      <c r="F393" s="408">
        <f t="shared" ref="F393:F400" si="102">E393*C393</f>
        <v>0</v>
      </c>
      <c r="G393" s="409"/>
      <c r="H393" s="409">
        <f t="shared" ref="H393:H400" si="103">G393*C393</f>
        <v>0</v>
      </c>
      <c r="I393" s="408">
        <f t="shared" ref="I393" si="104">F393+H393</f>
        <v>0</v>
      </c>
      <c r="J393" s="410"/>
    </row>
    <row r="394" spans="1:10" s="276" customFormat="1" ht="21" customHeight="1">
      <c r="A394" s="414">
        <v>6.3</v>
      </c>
      <c r="B394" s="449" t="s">
        <v>414</v>
      </c>
      <c r="C394" s="418"/>
      <c r="D394" s="418"/>
      <c r="E394" s="447"/>
      <c r="F394" s="408"/>
      <c r="G394" s="409"/>
      <c r="H394" s="409"/>
      <c r="I394" s="408"/>
      <c r="J394" s="410"/>
    </row>
    <row r="395" spans="1:10" s="276" customFormat="1" ht="63" customHeight="1">
      <c r="A395" s="405" t="s">
        <v>690</v>
      </c>
      <c r="B395" s="450" t="s">
        <v>429</v>
      </c>
      <c r="C395" s="407">
        <v>1</v>
      </c>
      <c r="D395" s="418" t="s">
        <v>95</v>
      </c>
      <c r="E395" s="447"/>
      <c r="F395" s="408">
        <f t="shared" ref="F395:F396" si="105">E395*C395</f>
        <v>0</v>
      </c>
      <c r="G395" s="409"/>
      <c r="H395" s="409">
        <f t="shared" ref="H395:H396" si="106">G395*C395</f>
        <v>0</v>
      </c>
      <c r="I395" s="408">
        <f>F395+H395</f>
        <v>0</v>
      </c>
      <c r="J395" s="418"/>
    </row>
    <row r="396" spans="1:10" s="276" customFormat="1" ht="63" customHeight="1">
      <c r="A396" s="405" t="s">
        <v>691</v>
      </c>
      <c r="B396" s="450" t="s">
        <v>430</v>
      </c>
      <c r="C396" s="419">
        <v>15</v>
      </c>
      <c r="D396" s="418" t="s">
        <v>95</v>
      </c>
      <c r="E396" s="409"/>
      <c r="F396" s="408">
        <f t="shared" si="105"/>
        <v>0</v>
      </c>
      <c r="G396" s="409"/>
      <c r="H396" s="409">
        <f t="shared" si="106"/>
        <v>0</v>
      </c>
      <c r="I396" s="408">
        <f>F396+H396</f>
        <v>0</v>
      </c>
      <c r="J396" s="418"/>
    </row>
    <row r="397" spans="1:10" s="276" customFormat="1" ht="63" customHeight="1">
      <c r="A397" s="405" t="s">
        <v>692</v>
      </c>
      <c r="B397" s="450" t="s">
        <v>431</v>
      </c>
      <c r="C397" s="419">
        <v>2</v>
      </c>
      <c r="D397" s="418" t="s">
        <v>95</v>
      </c>
      <c r="E397" s="409"/>
      <c r="F397" s="408">
        <f t="shared" ref="F397" si="107">E397*C397</f>
        <v>0</v>
      </c>
      <c r="G397" s="409"/>
      <c r="H397" s="409">
        <f t="shared" ref="H397" si="108">G397*C397</f>
        <v>0</v>
      </c>
      <c r="I397" s="408">
        <f t="shared" ref="I397" si="109">F397+H397</f>
        <v>0</v>
      </c>
      <c r="J397" s="418"/>
    </row>
    <row r="398" spans="1:10" s="455" customFormat="1" ht="42" customHeight="1">
      <c r="A398" s="405" t="s">
        <v>693</v>
      </c>
      <c r="B398" s="450" t="s">
        <v>433</v>
      </c>
      <c r="C398" s="451">
        <v>5</v>
      </c>
      <c r="D398" s="451" t="s">
        <v>95</v>
      </c>
      <c r="E398" s="452"/>
      <c r="F398" s="453">
        <f t="shared" ref="F398" si="110">E398*C398</f>
        <v>0</v>
      </c>
      <c r="G398" s="454"/>
      <c r="H398" s="454">
        <f t="shared" ref="H398" si="111">G398*C398</f>
        <v>0</v>
      </c>
      <c r="I398" s="453">
        <f>F398+H398</f>
        <v>0</v>
      </c>
      <c r="J398" s="418"/>
    </row>
    <row r="399" spans="1:10" s="455" customFormat="1" ht="42" customHeight="1">
      <c r="A399" s="405" t="s">
        <v>694</v>
      </c>
      <c r="B399" s="450" t="s">
        <v>432</v>
      </c>
      <c r="C399" s="456">
        <v>5</v>
      </c>
      <c r="D399" s="451" t="s">
        <v>95</v>
      </c>
      <c r="E399" s="452"/>
      <c r="F399" s="453">
        <f t="shared" si="102"/>
        <v>0</v>
      </c>
      <c r="G399" s="454"/>
      <c r="H399" s="454">
        <f t="shared" si="103"/>
        <v>0</v>
      </c>
      <c r="I399" s="453">
        <f>F399+H399</f>
        <v>0</v>
      </c>
      <c r="J399" s="418"/>
    </row>
    <row r="400" spans="1:10" s="276" customFormat="1" ht="21" customHeight="1">
      <c r="A400" s="405" t="s">
        <v>695</v>
      </c>
      <c r="B400" s="457" t="s">
        <v>434</v>
      </c>
      <c r="C400" s="419">
        <v>1</v>
      </c>
      <c r="D400" s="418" t="s">
        <v>95</v>
      </c>
      <c r="E400" s="409"/>
      <c r="F400" s="408">
        <f t="shared" si="102"/>
        <v>0</v>
      </c>
      <c r="G400" s="409"/>
      <c r="H400" s="409">
        <f t="shared" si="103"/>
        <v>0</v>
      </c>
      <c r="I400" s="408">
        <f>F400+H400</f>
        <v>0</v>
      </c>
      <c r="J400" s="418"/>
    </row>
    <row r="401" spans="1:10" s="276" customFormat="1" ht="21" customHeight="1">
      <c r="A401" s="405" t="s">
        <v>696</v>
      </c>
      <c r="B401" s="406" t="s">
        <v>435</v>
      </c>
      <c r="C401" s="418">
        <v>1</v>
      </c>
      <c r="D401" s="418" t="s">
        <v>95</v>
      </c>
      <c r="E401" s="409"/>
      <c r="F401" s="408">
        <f t="shared" ref="F401:F404" si="112">E401*C401</f>
        <v>0</v>
      </c>
      <c r="G401" s="409"/>
      <c r="H401" s="409">
        <f t="shared" ref="H401:H404" si="113">G401*C401</f>
        <v>0</v>
      </c>
      <c r="I401" s="408">
        <f t="shared" ref="I401" si="114">F401+H401</f>
        <v>0</v>
      </c>
      <c r="J401" s="418"/>
    </row>
    <row r="402" spans="1:10" s="276" customFormat="1" ht="21" customHeight="1">
      <c r="A402" s="405" t="s">
        <v>697</v>
      </c>
      <c r="B402" s="406" t="s">
        <v>436</v>
      </c>
      <c r="C402" s="418">
        <v>2</v>
      </c>
      <c r="D402" s="418" t="s">
        <v>95</v>
      </c>
      <c r="E402" s="447"/>
      <c r="F402" s="408">
        <f t="shared" si="112"/>
        <v>0</v>
      </c>
      <c r="G402" s="409"/>
      <c r="H402" s="409">
        <f t="shared" si="113"/>
        <v>0</v>
      </c>
      <c r="I402" s="408">
        <f>F402+H402</f>
        <v>0</v>
      </c>
      <c r="J402" s="418"/>
    </row>
    <row r="403" spans="1:10" s="276" customFormat="1" ht="42" customHeight="1">
      <c r="A403" s="405" t="s">
        <v>698</v>
      </c>
      <c r="B403" s="450" t="s">
        <v>437</v>
      </c>
      <c r="C403" s="407">
        <v>2</v>
      </c>
      <c r="D403" s="418" t="s">
        <v>95</v>
      </c>
      <c r="E403" s="447"/>
      <c r="F403" s="408">
        <f t="shared" si="112"/>
        <v>0</v>
      </c>
      <c r="G403" s="409"/>
      <c r="H403" s="409">
        <f t="shared" si="113"/>
        <v>0</v>
      </c>
      <c r="I403" s="408">
        <f>F403+H403</f>
        <v>0</v>
      </c>
      <c r="J403" s="418"/>
    </row>
    <row r="404" spans="1:10" s="276" customFormat="1" ht="42" customHeight="1">
      <c r="A404" s="405" t="s">
        <v>699</v>
      </c>
      <c r="B404" s="458" t="s">
        <v>438</v>
      </c>
      <c r="C404" s="419">
        <v>15</v>
      </c>
      <c r="D404" s="418" t="s">
        <v>95</v>
      </c>
      <c r="E404" s="409"/>
      <c r="F404" s="408">
        <f t="shared" si="112"/>
        <v>0</v>
      </c>
      <c r="G404" s="409"/>
      <c r="H404" s="409">
        <f t="shared" si="113"/>
        <v>0</v>
      </c>
      <c r="I404" s="408">
        <f>F404+H404</f>
        <v>0</v>
      </c>
      <c r="J404" s="418"/>
    </row>
    <row r="405" spans="1:10" s="276" customFormat="1" ht="42" customHeight="1">
      <c r="A405" s="405" t="s">
        <v>700</v>
      </c>
      <c r="B405" s="450" t="s">
        <v>439</v>
      </c>
      <c r="C405" s="419">
        <v>10</v>
      </c>
      <c r="D405" s="418" t="s">
        <v>95</v>
      </c>
      <c r="E405" s="409"/>
      <c r="F405" s="408">
        <f t="shared" ref="F405" si="115">E405*C405</f>
        <v>0</v>
      </c>
      <c r="G405" s="409"/>
      <c r="H405" s="409">
        <f t="shared" ref="H405" si="116">G405*C405</f>
        <v>0</v>
      </c>
      <c r="I405" s="408">
        <f t="shared" ref="I405" si="117">F405+H405</f>
        <v>0</v>
      </c>
      <c r="J405" s="418"/>
    </row>
    <row r="406" spans="1:10" s="460" customFormat="1" ht="21" customHeight="1" thickBot="1">
      <c r="A406" s="459"/>
      <c r="C406" s="461"/>
      <c r="D406" s="462"/>
      <c r="E406" s="463"/>
      <c r="F406" s="463"/>
      <c r="G406" s="463"/>
      <c r="H406" s="463"/>
      <c r="I406" s="463"/>
      <c r="J406" s="464"/>
    </row>
    <row r="407" spans="1:10" s="460" customFormat="1" ht="21" customHeight="1" thickBot="1">
      <c r="A407" s="465"/>
      <c r="B407" s="466" t="str">
        <f>"รวมราคา"&amp;B388</f>
        <v>รวมราคาครุภัณฑ์จัดซื้อจัดจ้าง</v>
      </c>
      <c r="C407" s="467"/>
      <c r="D407" s="467"/>
      <c r="E407" s="468"/>
      <c r="F407" s="468">
        <f>SUM(F390:F406)</f>
        <v>0</v>
      </c>
      <c r="G407" s="468"/>
      <c r="H407" s="468">
        <f>SUM(H389:H406)</f>
        <v>0</v>
      </c>
      <c r="I407" s="469">
        <f>SUM(I390:I406)</f>
        <v>0</v>
      </c>
      <c r="J407" s="470"/>
    </row>
    <row r="408" spans="1:10" ht="21" customHeight="1">
      <c r="A408" s="471"/>
      <c r="C408" s="472"/>
      <c r="E408" s="471"/>
      <c r="F408" s="471"/>
      <c r="G408" s="471"/>
      <c r="H408" s="471"/>
      <c r="I408" s="471"/>
    </row>
    <row r="409" spans="1:10" ht="21" customHeight="1">
      <c r="A409" s="514" t="s">
        <v>108</v>
      </c>
      <c r="B409" s="514"/>
      <c r="C409" s="514"/>
      <c r="D409" s="514"/>
    </row>
    <row r="410" spans="1:10" ht="21" customHeight="1">
      <c r="A410" s="179" t="s">
        <v>117</v>
      </c>
      <c r="C410" s="473"/>
    </row>
    <row r="411" spans="1:10" ht="21" customHeight="1">
      <c r="A411" s="179" t="s">
        <v>109</v>
      </c>
      <c r="C411" s="473"/>
    </row>
    <row r="412" spans="1:10" ht="21" customHeight="1">
      <c r="A412" s="179" t="s">
        <v>115</v>
      </c>
      <c r="C412" s="473"/>
    </row>
    <row r="413" spans="1:10" ht="21" customHeight="1">
      <c r="A413" s="179" t="s">
        <v>118</v>
      </c>
      <c r="C413" s="473"/>
    </row>
    <row r="414" spans="1:10" ht="21" customHeight="1">
      <c r="A414" s="179" t="s">
        <v>119</v>
      </c>
      <c r="C414" s="473"/>
    </row>
    <row r="415" spans="1:10" ht="21" customHeight="1">
      <c r="A415" s="179" t="s">
        <v>114</v>
      </c>
      <c r="C415" s="473"/>
    </row>
    <row r="416" spans="1:10" ht="21" customHeight="1">
      <c r="A416" s="179" t="s">
        <v>110</v>
      </c>
      <c r="C416" s="473"/>
    </row>
    <row r="420" spans="2:2" ht="21" customHeight="1">
      <c r="B420" s="474"/>
    </row>
  </sheetData>
  <mergeCells count="9">
    <mergeCell ref="A409:D409"/>
    <mergeCell ref="A1:J1"/>
    <mergeCell ref="A8:A9"/>
    <mergeCell ref="B8:B9"/>
    <mergeCell ref="C8:C9"/>
    <mergeCell ref="D8:D9"/>
    <mergeCell ref="E8:F8"/>
    <mergeCell ref="G8:H8"/>
    <mergeCell ref="J8:J9"/>
  </mergeCells>
  <phoneticPr fontId="60" type="noConversion"/>
  <conditionalFormatting sqref="B29:B30 B32:B42 B58 B70:B71 B78:B84 B88:B93 B100:B104">
    <cfRule type="cellIs" dxfId="6" priority="8" operator="equal">
      <formula>"เหล็กเส้น"</formula>
    </cfRule>
  </conditionalFormatting>
  <conditionalFormatting sqref="B48">
    <cfRule type="cellIs" dxfId="5" priority="6" operator="equal">
      <formula>"เหล็กเส้น"</formula>
    </cfRule>
  </conditionalFormatting>
  <conditionalFormatting sqref="B50:B52">
    <cfRule type="cellIs" dxfId="4" priority="7" operator="equal">
      <formula>"เหล็กเส้น"</formula>
    </cfRule>
  </conditionalFormatting>
  <conditionalFormatting sqref="B60:B68">
    <cfRule type="cellIs" dxfId="3" priority="5" operator="equal">
      <formula>"เหล็กเส้น"</formula>
    </cfRule>
  </conditionalFormatting>
  <conditionalFormatting sqref="B73:B74">
    <cfRule type="cellIs" dxfId="2" priority="1" operator="equal">
      <formula>"เหล็กเส้น"</formula>
    </cfRule>
  </conditionalFormatting>
  <conditionalFormatting sqref="B76">
    <cfRule type="cellIs" dxfId="1" priority="4" operator="equal">
      <formula>"เหล็กเส้น"</formula>
    </cfRule>
  </conditionalFormatting>
  <conditionalFormatting sqref="B86">
    <cfRule type="cellIs" dxfId="0" priority="2" operator="equal">
      <formula>"เหล็กเส้น"</formula>
    </cfRule>
  </conditionalFormatting>
  <printOptions horizontalCentered="1"/>
  <pageMargins left="0.47244094488188981" right="0.47244094488188981" top="0.43307086614173229" bottom="0.59055118110236227" header="0.27559055118110237" footer="0.11811023622047245"/>
  <pageSetup paperSize="9" scale="75" orientation="landscape" r:id="rId1"/>
  <headerFooter>
    <oddHeader>&amp;R&amp;"TH SarabunPSK,Bold"&amp;14แบบ ปร.4  แผ่นที่ &amp;P/&amp;N</oddHeader>
    <oddFooter>&amp;C(นายฉกาจ    เชื่อดี)                                              (นายเทอดพงษ์     ไชยณรงค์)                                              (นายรัชชานนท์      ศักดิณากร)                                              (นายสายันต์    ขอนพุดซา)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86"/>
  <sheetViews>
    <sheetView showGridLines="0" view="pageBreakPreview" topLeftCell="A25" zoomScaleNormal="100" zoomScaleSheetLayoutView="100" workbookViewId="0">
      <selection activeCell="A29" sqref="A29:XFD39"/>
    </sheetView>
  </sheetViews>
  <sheetFormatPr defaultColWidth="2.1640625" defaultRowHeight="24" zeroHeight="1"/>
  <cols>
    <col min="1" max="1" width="10.83203125" style="123" customWidth="1"/>
    <col min="2" max="2" width="40.83203125" style="123" customWidth="1"/>
    <col min="3" max="3" width="19.83203125" style="123" customWidth="1"/>
    <col min="4" max="4" width="11.5" style="123" customWidth="1"/>
    <col min="5" max="5" width="20.5" style="123" customWidth="1"/>
    <col min="6" max="6" width="12" style="123" customWidth="1"/>
    <col min="7" max="16384" width="2.1640625" style="123"/>
  </cols>
  <sheetData>
    <row r="1" spans="1:6" s="121" customFormat="1" ht="21" customHeight="1">
      <c r="E1" s="122" t="s">
        <v>47</v>
      </c>
      <c r="F1" s="122"/>
    </row>
    <row r="2" spans="1:6" ht="21" customHeight="1">
      <c r="A2" s="521" t="s">
        <v>84</v>
      </c>
      <c r="B2" s="521"/>
      <c r="C2" s="521"/>
      <c r="D2" s="521"/>
      <c r="E2" s="521"/>
      <c r="F2" s="521"/>
    </row>
    <row r="3" spans="1:6" ht="21" customHeight="1">
      <c r="A3" s="124" t="str">
        <f>ชื่อโครงการ!A4</f>
        <v>กลุ่มงาน : งานก่อสร้าง</v>
      </c>
      <c r="B3" s="124"/>
      <c r="C3" s="124"/>
      <c r="D3" s="124"/>
      <c r="E3" s="124"/>
      <c r="F3" s="124"/>
    </row>
    <row r="4" spans="1:6" ht="21" customHeight="1">
      <c r="A4" s="125" t="str">
        <f>ชื่อโครงการ!A2</f>
        <v>ชื่อโครงการ : จ้างก่อสร้างอาคารสำนักงานวิทยาเขตร้อยเอ็ด ณ ทุ่งกุลาร้องไห้</v>
      </c>
      <c r="B4" s="126"/>
      <c r="C4" s="126"/>
      <c r="D4" s="126"/>
      <c r="E4" s="126"/>
      <c r="F4" s="126"/>
    </row>
    <row r="5" spans="1:6" ht="21" customHeight="1">
      <c r="A5" s="149" t="str">
        <f>ชื่อโครงการ!A11</f>
        <v>สถานที่ก่อสร้าง : มหาวิทยาลัยเทคโนโลยีราชมงคลอีสาน วิทยาเขตร้อยเอ็ด ณ ทุ่งกุลาร้องไห้ ต.หินกอง อ.สุวรรณภูมิ จ.ร้อยเอ็ด (พื้นที่ศูนย์เบญจคาม)</v>
      </c>
      <c r="B5" s="126"/>
      <c r="C5" s="126"/>
      <c r="D5" s="126"/>
      <c r="E5" s="126"/>
      <c r="F5" s="126"/>
    </row>
    <row r="6" spans="1:6" ht="21" customHeight="1">
      <c r="A6" s="126" t="str">
        <f>[2]ชื่อโครงการ!B5</f>
        <v>แบบเลขที่</v>
      </c>
      <c r="B6" s="126"/>
      <c r="C6" s="126"/>
      <c r="D6" s="126"/>
      <c r="E6" s="126"/>
      <c r="F6" s="126"/>
    </row>
    <row r="7" spans="1:6" ht="21" customHeight="1">
      <c r="A7" s="125" t="str">
        <f>ชื่อโครงการ!A13</f>
        <v>หน่วยงานเจ้าของโครงการ :มหาวิทยาลัยเทคโนโลยีราชมงคลอีสาน วิทยาเขตร้อยเอ็ด ณ ทุ่งกุลาร้องไห้</v>
      </c>
      <c r="B7" s="126"/>
      <c r="C7" s="126"/>
      <c r="D7" s="126"/>
      <c r="E7" s="126"/>
      <c r="F7" s="126"/>
    </row>
    <row r="8" spans="1:6" ht="21" customHeight="1">
      <c r="A8" s="125" t="s">
        <v>440</v>
      </c>
      <c r="B8" s="126"/>
      <c r="C8" s="126"/>
      <c r="D8" s="126"/>
      <c r="E8" s="126"/>
      <c r="F8" s="126"/>
    </row>
    <row r="9" spans="1:6" ht="21" customHeight="1">
      <c r="A9" s="125" t="str">
        <f>ชื่อโครงการ!A9</f>
        <v xml:space="preserve">คำนวณราคากลาง : </v>
      </c>
      <c r="B9" s="126"/>
      <c r="C9" s="126"/>
      <c r="D9" s="126"/>
      <c r="E9" s="126"/>
      <c r="F9" s="126"/>
    </row>
    <row r="10" spans="1:6" ht="21" customHeight="1" thickBot="1">
      <c r="A10" s="127" t="s">
        <v>40</v>
      </c>
      <c r="B10" s="127" t="s">
        <v>40</v>
      </c>
      <c r="C10" s="128" t="s">
        <v>40</v>
      </c>
      <c r="D10" s="127" t="s">
        <v>40</v>
      </c>
      <c r="E10" s="128" t="s">
        <v>40</v>
      </c>
      <c r="F10" s="127" t="s">
        <v>45</v>
      </c>
    </row>
    <row r="11" spans="1:6" ht="21" customHeight="1" thickTop="1">
      <c r="A11" s="522" t="s">
        <v>33</v>
      </c>
      <c r="B11" s="522" t="s">
        <v>34</v>
      </c>
      <c r="C11" s="522" t="s">
        <v>53</v>
      </c>
      <c r="D11" s="522" t="s">
        <v>9</v>
      </c>
      <c r="E11" s="522" t="s">
        <v>8</v>
      </c>
      <c r="F11" s="522" t="s">
        <v>13</v>
      </c>
    </row>
    <row r="12" spans="1:6" ht="21" customHeight="1" thickBot="1">
      <c r="A12" s="527"/>
      <c r="B12" s="527"/>
      <c r="C12" s="523"/>
      <c r="D12" s="527"/>
      <c r="E12" s="523"/>
      <c r="F12" s="527"/>
    </row>
    <row r="13" spans="1:6" ht="21" customHeight="1" thickTop="1">
      <c r="A13" s="150">
        <v>1</v>
      </c>
      <c r="B13" s="151" t="s">
        <v>310</v>
      </c>
      <c r="C13" s="152"/>
      <c r="D13" s="153"/>
      <c r="E13" s="154"/>
      <c r="F13" s="134"/>
    </row>
    <row r="14" spans="1:6" ht="21" customHeight="1">
      <c r="A14" s="135"/>
      <c r="B14" s="155" t="str">
        <f>ปร.4!B21</f>
        <v>หมวดงานเตรียมการก่อสร้าง</v>
      </c>
      <c r="C14" s="132">
        <f>ปร.4!I12</f>
        <v>0</v>
      </c>
      <c r="D14" s="153">
        <v>1.2601</v>
      </c>
      <c r="E14" s="154">
        <f>C14*D14</f>
        <v>0</v>
      </c>
      <c r="F14" s="134"/>
    </row>
    <row r="15" spans="1:6" ht="21" customHeight="1">
      <c r="A15" s="131"/>
      <c r="B15" s="155" t="str">
        <f>ปร.4!B13</f>
        <v>หมวดงานวิศวกรรมโครงสร้าง</v>
      </c>
      <c r="C15" s="132">
        <f>ปร.4!I13</f>
        <v>0</v>
      </c>
      <c r="D15" s="153">
        <v>1.2601</v>
      </c>
      <c r="E15" s="154">
        <f t="shared" ref="E15:E18" si="0">C15*D15</f>
        <v>0</v>
      </c>
      <c r="F15" s="134" t="s">
        <v>40</v>
      </c>
    </row>
    <row r="16" spans="1:6" ht="21" customHeight="1">
      <c r="A16" s="131"/>
      <c r="B16" s="155" t="str">
        <f>ปร.4!B14</f>
        <v>หมวดงานสถาปัตยกรรม</v>
      </c>
      <c r="C16" s="132">
        <f>ปร.4!I14</f>
        <v>0</v>
      </c>
      <c r="D16" s="153">
        <v>1.2601</v>
      </c>
      <c r="E16" s="154">
        <f t="shared" si="0"/>
        <v>0</v>
      </c>
      <c r="F16" s="134"/>
    </row>
    <row r="17" spans="1:24" ht="21" customHeight="1">
      <c r="A17" s="135"/>
      <c r="B17" s="155" t="str">
        <f>ปร.4!B15</f>
        <v>หมวดงานระบบสุขาภิบาล</v>
      </c>
      <c r="C17" s="132">
        <f>ปร.4!I15</f>
        <v>0</v>
      </c>
      <c r="D17" s="153">
        <v>1.2601</v>
      </c>
      <c r="E17" s="154">
        <f t="shared" si="0"/>
        <v>0</v>
      </c>
      <c r="F17" s="134"/>
    </row>
    <row r="18" spans="1:24" ht="21" customHeight="1">
      <c r="A18" s="135"/>
      <c r="B18" s="155" t="str">
        <f>ปร.4!B16</f>
        <v>หมวดงานระบบไฟฟ้า</v>
      </c>
      <c r="C18" s="132">
        <f>ปร.4!I387</f>
        <v>0</v>
      </c>
      <c r="D18" s="153">
        <v>1.2601</v>
      </c>
      <c r="E18" s="154">
        <f t="shared" si="0"/>
        <v>0</v>
      </c>
      <c r="F18" s="134"/>
    </row>
    <row r="19" spans="1:24" ht="21" customHeight="1">
      <c r="A19" s="135"/>
      <c r="B19" s="155"/>
      <c r="C19" s="134"/>
      <c r="D19" s="153"/>
      <c r="E19" s="154"/>
      <c r="F19" s="134"/>
    </row>
    <row r="20" spans="1:24" ht="21" customHeight="1">
      <c r="A20" s="135"/>
      <c r="B20" s="155"/>
      <c r="C20" s="134"/>
      <c r="D20" s="153"/>
      <c r="E20" s="154"/>
      <c r="F20" s="134"/>
    </row>
    <row r="21" spans="1:24" ht="21" customHeight="1">
      <c r="A21" s="135"/>
      <c r="B21" s="156" t="s">
        <v>56</v>
      </c>
      <c r="C21" s="157">
        <f>SUM(C14:C20)</f>
        <v>0</v>
      </c>
      <c r="D21" s="153">
        <v>1.2601</v>
      </c>
      <c r="E21" s="158">
        <f>E27</f>
        <v>0</v>
      </c>
      <c r="F21" s="134"/>
    </row>
    <row r="22" spans="1:24" ht="21" customHeight="1">
      <c r="A22" s="134"/>
      <c r="B22" s="159" t="s">
        <v>83</v>
      </c>
      <c r="C22" s="134"/>
      <c r="D22" s="134"/>
      <c r="E22" s="160"/>
      <c r="F22" s="134"/>
    </row>
    <row r="23" spans="1:24" ht="21" customHeight="1">
      <c r="A23" s="134"/>
      <c r="B23" s="161" t="s">
        <v>101</v>
      </c>
      <c r="C23" s="168"/>
      <c r="D23" s="134"/>
      <c r="E23" s="160"/>
      <c r="F23" s="134"/>
    </row>
    <row r="24" spans="1:24" ht="21" customHeight="1">
      <c r="A24" s="134"/>
      <c r="B24" s="161" t="s">
        <v>102</v>
      </c>
      <c r="C24" s="134"/>
      <c r="D24" s="134"/>
      <c r="E24" s="160"/>
      <c r="F24" s="134"/>
      <c r="X24" s="162"/>
    </row>
    <row r="25" spans="1:24" ht="21" customHeight="1">
      <c r="A25" s="134"/>
      <c r="B25" s="163" t="s">
        <v>121</v>
      </c>
      <c r="C25" s="124"/>
      <c r="D25" s="134"/>
      <c r="E25" s="160"/>
      <c r="F25" s="134"/>
    </row>
    <row r="26" spans="1:24" ht="21" customHeight="1" thickBot="1">
      <c r="A26" s="141"/>
      <c r="B26" s="164" t="s">
        <v>103</v>
      </c>
      <c r="C26" s="165"/>
      <c r="D26" s="141"/>
      <c r="E26" s="166"/>
      <c r="F26" s="141"/>
    </row>
    <row r="27" spans="1:24" ht="21" customHeight="1" thickTop="1" thickBot="1">
      <c r="A27" s="144"/>
      <c r="B27" s="144"/>
      <c r="C27" s="524" t="s">
        <v>48</v>
      </c>
      <c r="D27" s="525"/>
      <c r="E27" s="167">
        <f>SUM(E14:E19)</f>
        <v>0</v>
      </c>
      <c r="F27" s="144"/>
    </row>
    <row r="28" spans="1:24" s="148" customFormat="1" ht="21" customHeight="1" thickTop="1">
      <c r="A28" s="528"/>
      <c r="B28" s="528"/>
      <c r="C28" s="146"/>
      <c r="D28" s="146"/>
      <c r="E28" s="147"/>
    </row>
    <row r="29" spans="1:24" s="85" customFormat="1" ht="21" customHeight="1">
      <c r="A29" s="526"/>
      <c r="B29" s="526"/>
      <c r="C29" s="83"/>
      <c r="D29" s="83"/>
      <c r="E29" s="114"/>
    </row>
    <row r="30" spans="1:24" s="85" customFormat="1" ht="21" customHeight="1">
      <c r="A30" s="115"/>
      <c r="B30" s="116"/>
      <c r="D30" s="117"/>
      <c r="E30" s="114"/>
    </row>
    <row r="31" spans="1:24" s="85" customFormat="1" ht="21" customHeight="1">
      <c r="A31" s="117"/>
      <c r="B31" s="117"/>
      <c r="C31" s="117"/>
      <c r="D31" s="117"/>
      <c r="E31" s="117"/>
      <c r="F31" s="117"/>
    </row>
    <row r="32" spans="1:24" s="85" customFormat="1" ht="21" customHeight="1">
      <c r="A32" s="117"/>
      <c r="B32" s="117"/>
      <c r="C32" s="117"/>
      <c r="D32" s="117"/>
      <c r="E32" s="117"/>
      <c r="F32" s="117"/>
    </row>
    <row r="33" spans="1:6" s="85" customFormat="1" ht="21" customHeight="1">
      <c r="A33" s="117"/>
      <c r="B33" s="117"/>
      <c r="D33" s="117"/>
      <c r="E33" s="117"/>
      <c r="F33" s="117"/>
    </row>
    <row r="34" spans="1:6" s="85" customFormat="1" ht="21" customHeight="1">
      <c r="A34" s="118"/>
      <c r="B34" s="118"/>
      <c r="D34" s="118"/>
      <c r="E34" s="119"/>
    </row>
    <row r="35" spans="1:6" s="85" customFormat="1" ht="21" customHeight="1">
      <c r="A35" s="120"/>
      <c r="B35" s="120"/>
      <c r="D35" s="120"/>
      <c r="E35" s="114"/>
    </row>
    <row r="36" spans="1:6" s="85" customFormat="1" ht="21" customHeight="1">
      <c r="A36" s="117"/>
      <c r="B36" s="117"/>
      <c r="C36" s="117"/>
      <c r="D36" s="117"/>
      <c r="E36" s="117"/>
      <c r="F36" s="117"/>
    </row>
    <row r="37" spans="1:6" s="85" customFormat="1" ht="21" customHeight="1">
      <c r="A37" s="117"/>
      <c r="B37" s="117"/>
      <c r="C37" s="117"/>
      <c r="D37" s="117"/>
      <c r="E37" s="117"/>
      <c r="F37" s="117"/>
    </row>
    <row r="38" spans="1:6" s="85" customFormat="1" ht="21" customHeight="1">
      <c r="A38" s="117"/>
      <c r="B38" s="117"/>
      <c r="D38" s="117"/>
      <c r="E38" s="117"/>
      <c r="F38" s="117"/>
    </row>
    <row r="39" spans="1:6" s="85" customFormat="1" ht="21" customHeight="1"/>
    <row r="40" spans="1:6" s="85" customFormat="1" ht="21" customHeight="1"/>
    <row r="41" spans="1:6" ht="21" customHeight="1">
      <c r="A41" s="144"/>
      <c r="B41" s="144"/>
      <c r="C41" s="144"/>
      <c r="D41" s="144"/>
      <c r="E41" s="144"/>
      <c r="F41" s="144"/>
    </row>
    <row r="42" spans="1:6" ht="21" customHeight="1">
      <c r="A42" s="519"/>
      <c r="B42" s="519"/>
      <c r="C42" s="519"/>
      <c r="D42" s="519"/>
      <c r="E42" s="519"/>
      <c r="F42" s="519"/>
    </row>
    <row r="43" spans="1:6" ht="21" customHeight="1">
      <c r="A43" s="520"/>
      <c r="B43" s="520"/>
      <c r="C43" s="520"/>
      <c r="D43" s="520"/>
      <c r="E43" s="520"/>
      <c r="F43" s="520"/>
    </row>
    <row r="44" spans="1:6" ht="21" customHeight="1">
      <c r="A44" s="162"/>
      <c r="C44" s="144"/>
      <c r="E44" s="162"/>
      <c r="F44" s="144"/>
    </row>
    <row r="45" spans="1:6" ht="21" customHeight="1"/>
    <row r="46" spans="1:6" ht="21" customHeight="1"/>
    <row r="47" spans="1:6" ht="21" customHeight="1"/>
    <row r="48" spans="1: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/>
  </sheetData>
  <mergeCells count="12">
    <mergeCell ref="A42:F42"/>
    <mergeCell ref="A43:F43"/>
    <mergeCell ref="A2:F2"/>
    <mergeCell ref="E11:E12"/>
    <mergeCell ref="C11:C12"/>
    <mergeCell ref="C27:D27"/>
    <mergeCell ref="A29:B29"/>
    <mergeCell ref="A11:A12"/>
    <mergeCell ref="B11:B12"/>
    <mergeCell ref="D11:D12"/>
    <mergeCell ref="F11:F12"/>
    <mergeCell ref="A28:B28"/>
  </mergeCells>
  <phoneticPr fontId="0" type="noConversion"/>
  <printOptions horizontalCentered="1"/>
  <pageMargins left="0.51181102362204722" right="0.47244094488188981" top="0.31496062992125984" bottom="0.27559055118110237" header="0.19685039370078741" footer="0.15748031496062992"/>
  <pageSetup paperSize="9"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08A977CFFC7B4988250CA6A963FC42" ma:contentTypeVersion="13" ma:contentTypeDescription="Create a new document." ma:contentTypeScope="" ma:versionID="e5e1f19c5f3d7613267661c95b2b3d1f">
  <xsd:schema xmlns:xsd="http://www.w3.org/2001/XMLSchema" xmlns:xs="http://www.w3.org/2001/XMLSchema" xmlns:p="http://schemas.microsoft.com/office/2006/metadata/properties" xmlns:ns3="a0ce10e5-4beb-4686-b418-0f2b8b06430c" targetNamespace="http://schemas.microsoft.com/office/2006/metadata/properties" ma:root="true" ma:fieldsID="0b6d14d9335112d38d23691ae590b002" ns3:_="">
    <xsd:import namespace="a0ce10e5-4beb-4686-b418-0f2b8b0643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ce10e5-4beb-4686-b418-0f2b8b0643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0ce10e5-4beb-4686-b418-0f2b8b06430c" xsi:nil="true"/>
  </documentManagement>
</p:properties>
</file>

<file path=customXml/itemProps1.xml><?xml version="1.0" encoding="utf-8"?>
<ds:datastoreItem xmlns:ds="http://schemas.openxmlformats.org/officeDocument/2006/customXml" ds:itemID="{902A10DE-84C9-4264-8102-464121DF2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ce10e5-4beb-4686-b418-0f2b8b064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30D5A0-A0FC-4DE4-A9D0-C155E01C1F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F0E2B0-C2E9-40E6-9F87-0F3D30698695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0ce10e5-4beb-4686-b418-0f2b8b06430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รายละเอียดค่าใช้จ่ายพิเศษ</vt:lpstr>
      <vt:lpstr>ปร.1</vt:lpstr>
      <vt:lpstr>ปร.2</vt:lpstr>
      <vt:lpstr>ปร.3</vt:lpstr>
      <vt:lpstr>ปร.4 (พ)</vt:lpstr>
      <vt:lpstr>ปร.4</vt:lpstr>
      <vt:lpstr>ปร.5(ก)</vt:lpstr>
      <vt:lpstr>ปร.5(ข)</vt:lpstr>
      <vt:lpstr>ปร.6</vt:lpstr>
      <vt:lpstr>ชื่อโครงการ</vt:lpstr>
      <vt:lpstr>ปร.1!Print_Area</vt:lpstr>
      <vt:lpstr>ปร.2!Print_Area</vt:lpstr>
      <vt:lpstr>ปร.3!Print_Area</vt:lpstr>
      <vt:lpstr>ปร.4!Print_Area</vt:lpstr>
      <vt:lpstr>'ปร.4 (พ)'!Print_Area</vt:lpstr>
      <vt:lpstr>'ปร.5(ก)'!Print_Area</vt:lpstr>
      <vt:lpstr>'ปร.5(ข)'!Print_Area</vt:lpstr>
      <vt:lpstr>ปร.6!Print_Area</vt:lpstr>
      <vt:lpstr>รายละเอียดค่าใช้จ่ายพิเศษ!Print_Area</vt:lpstr>
      <vt:lpstr>ปร.4!Print_Titles</vt:lpstr>
    </vt:vector>
  </TitlesOfParts>
  <Company>กรมโยธาธิการ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สุชาติ ภูรีสารศัพท์</dc:creator>
  <cp:lastModifiedBy>president048</cp:lastModifiedBy>
  <cp:lastPrinted>2024-07-04T08:37:25Z</cp:lastPrinted>
  <dcterms:created xsi:type="dcterms:W3CDTF">1999-12-06T05:31:38Z</dcterms:created>
  <dcterms:modified xsi:type="dcterms:W3CDTF">2024-07-19T02:34:21Z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0x0101007B08A977CFFC7B4988250CA6A963FC42</vt:lpwstr>
  </property>
</Properties>
</file>