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ident048\OneDrive - Rajamangala University of Technology Isan\Pictures\Desktop\"/>
    </mc:Choice>
  </mc:AlternateContent>
  <bookViews>
    <workbookView xWindow="0" yWindow="0" windowWidth="21570" windowHeight="9480" tabRatio="813" firstSheet="2" activeTab="5"/>
  </bookViews>
  <sheets>
    <sheet name="XXXXXXX" sheetId="16" state="veryHidden" r:id="rId1"/>
    <sheet name="ผ่อง" sheetId="23" state="veryHidden" r:id="rId2"/>
    <sheet name="ปร.6" sheetId="63" r:id="rId3"/>
    <sheet name="ปร.5(ก)" sheetId="62" r:id="rId4"/>
    <sheet name="ปร.5(ข)" sheetId="64" r:id="rId5"/>
    <sheet name="ปร.4" sheetId="70" r:id="rId6"/>
    <sheet name="ปร.4 (ข)" sheetId="72" r:id="rId7"/>
    <sheet name="รายละเอียดค่าใช้จ่ายพิเศษ" sheetId="65" r:id="rId8"/>
    <sheet name="ปร.1" sheetId="7" r:id="rId9"/>
    <sheet name="ปร.2" sheetId="8" r:id="rId10"/>
    <sheet name="ปร.3" sheetId="9" r:id="rId11"/>
    <sheet name="ปร.4 (พ)" sheetId="69" r:id="rId12"/>
    <sheet name="ชื่อโครงการ" sheetId="71" r:id="rId13"/>
    <sheet name="factor F" sheetId="73" r:id="rId14"/>
  </sheets>
  <externalReferences>
    <externalReference r:id="rId15"/>
    <externalReference r:id="rId16"/>
  </externalReferences>
  <definedNames>
    <definedName name="_day1" localSheetId="6">#REF!</definedName>
    <definedName name="_day1" localSheetId="11">#REF!</definedName>
    <definedName name="_day1">#REF!</definedName>
    <definedName name="_day10" localSheetId="6">#REF!</definedName>
    <definedName name="_day10" localSheetId="11">#REF!</definedName>
    <definedName name="_day10">#REF!</definedName>
    <definedName name="_day11" localSheetId="6">#REF!</definedName>
    <definedName name="_day11" localSheetId="11">#REF!</definedName>
    <definedName name="_day11">#REF!</definedName>
    <definedName name="_day12" localSheetId="6">#REF!</definedName>
    <definedName name="_day12" localSheetId="11">#REF!</definedName>
    <definedName name="_day12">#REF!</definedName>
    <definedName name="_day13" localSheetId="6">#REF!</definedName>
    <definedName name="_day13" localSheetId="11">#REF!</definedName>
    <definedName name="_day13">#REF!</definedName>
    <definedName name="_day19" localSheetId="6">#REF!</definedName>
    <definedName name="_day19" localSheetId="11">#REF!</definedName>
    <definedName name="_day19">#REF!</definedName>
    <definedName name="_day2" localSheetId="6">#REF!</definedName>
    <definedName name="_day2" localSheetId="11">#REF!</definedName>
    <definedName name="_day2">#REF!</definedName>
    <definedName name="_day3" localSheetId="6">#REF!</definedName>
    <definedName name="_day3" localSheetId="11">#REF!</definedName>
    <definedName name="_day3">#REF!</definedName>
    <definedName name="_day4" localSheetId="6">#REF!</definedName>
    <definedName name="_day4" localSheetId="11">#REF!</definedName>
    <definedName name="_day4">#REF!</definedName>
    <definedName name="_day5" localSheetId="6">#REF!</definedName>
    <definedName name="_day5" localSheetId="11">#REF!</definedName>
    <definedName name="_day5">#REF!</definedName>
    <definedName name="_day6" localSheetId="6">#REF!</definedName>
    <definedName name="_day6" localSheetId="11">#REF!</definedName>
    <definedName name="_day6">#REF!</definedName>
    <definedName name="_day7" localSheetId="6">#REF!</definedName>
    <definedName name="_day7" localSheetId="11">#REF!</definedName>
    <definedName name="_day7">#REF!</definedName>
    <definedName name="_day8" localSheetId="6">#REF!</definedName>
    <definedName name="_day8" localSheetId="11">#REF!</definedName>
    <definedName name="_day8">#REF!</definedName>
    <definedName name="_day9" localSheetId="6">#REF!</definedName>
    <definedName name="_day9" localSheetId="11">#REF!</definedName>
    <definedName name="_day9">#REF!</definedName>
    <definedName name="cost1" localSheetId="6">#REF!</definedName>
    <definedName name="cost1" localSheetId="11">#REF!</definedName>
    <definedName name="cost1">#REF!</definedName>
    <definedName name="cost10" localSheetId="6">#REF!</definedName>
    <definedName name="cost10" localSheetId="11">#REF!</definedName>
    <definedName name="cost10">#REF!</definedName>
    <definedName name="cost11" localSheetId="6">#REF!</definedName>
    <definedName name="cost11" localSheetId="11">#REF!</definedName>
    <definedName name="cost11">#REF!</definedName>
    <definedName name="cost12" localSheetId="6">#REF!</definedName>
    <definedName name="cost12" localSheetId="11">#REF!</definedName>
    <definedName name="cost12">#REF!</definedName>
    <definedName name="cost13" localSheetId="6">#REF!</definedName>
    <definedName name="cost13" localSheetId="11">#REF!</definedName>
    <definedName name="cost13">#REF!</definedName>
    <definedName name="cost2" localSheetId="6">#REF!</definedName>
    <definedName name="cost2" localSheetId="11">#REF!</definedName>
    <definedName name="cost2">#REF!</definedName>
    <definedName name="cost3" localSheetId="6">#REF!</definedName>
    <definedName name="cost3" localSheetId="11">#REF!</definedName>
    <definedName name="cost3">#REF!</definedName>
    <definedName name="cost4" localSheetId="6">#REF!</definedName>
    <definedName name="cost4" localSheetId="11">#REF!</definedName>
    <definedName name="cost4">#REF!</definedName>
    <definedName name="cost5" localSheetId="6">#REF!</definedName>
    <definedName name="cost5" localSheetId="11">#REF!</definedName>
    <definedName name="cost5">#REF!</definedName>
    <definedName name="cost6" localSheetId="6">#REF!</definedName>
    <definedName name="cost6" localSheetId="11">#REF!</definedName>
    <definedName name="cost6">#REF!</definedName>
    <definedName name="cost7" localSheetId="6">#REF!</definedName>
    <definedName name="cost7" localSheetId="11">#REF!</definedName>
    <definedName name="cost7">#REF!</definedName>
    <definedName name="cost8" localSheetId="6">#REF!</definedName>
    <definedName name="cost8" localSheetId="11">#REF!</definedName>
    <definedName name="cost8">#REF!</definedName>
    <definedName name="cost9" localSheetId="6">#REF!</definedName>
    <definedName name="cost9" localSheetId="11">#REF!</definedName>
    <definedName name="cost9">#REF!</definedName>
    <definedName name="LLOOO" localSheetId="6">#REF!</definedName>
    <definedName name="LLOOO" localSheetId="11">#REF!</definedName>
    <definedName name="LLOOO">#REF!</definedName>
    <definedName name="_xlnm.Print_Area" localSheetId="8">ปร.1!$A$1:$G$41</definedName>
    <definedName name="_xlnm.Print_Area" localSheetId="9">ปร.2!$A$1:$R$24</definedName>
    <definedName name="_xlnm.Print_Area" localSheetId="10">ปร.3!$A$1:$H$41</definedName>
    <definedName name="_xlnm.Print_Area" localSheetId="5">ปร.4!$A$1:$J$588</definedName>
    <definedName name="_xlnm.Print_Area" localSheetId="6">'ปร.4 (ข)'!$A$1:$J$76</definedName>
    <definedName name="_xlnm.Print_Area" localSheetId="11">'ปร.4 (พ)'!$A$2:$F$26</definedName>
    <definedName name="_xlnm.Print_Area" localSheetId="3">'ปร.5(ก)'!$A$1:$F$42</definedName>
    <definedName name="_xlnm.Print_Area" localSheetId="4">'ปร.5(ข)'!$A$1:$F$35</definedName>
    <definedName name="_xlnm.Print_Area" localSheetId="2">ปร.6!$A$1:$E$38</definedName>
    <definedName name="_xlnm.Print_Area" localSheetId="7">รายละเอียดค่าใช้จ่ายพิเศษ!$A$1:$K$40</definedName>
    <definedName name="_xlnm.Print_Area">#REF!</definedName>
    <definedName name="PRINT_AREA_MI" localSheetId="6">#REF!</definedName>
    <definedName name="PRINT_AREA_MI" localSheetId="11">#REF!</definedName>
    <definedName name="PRINT_AREA_MI">#REF!</definedName>
    <definedName name="_xlnm.Print_Titles" localSheetId="5">ปร.4!$1:$9</definedName>
    <definedName name="_xlnm.Print_Titles" localSheetId="6">'ปร.4 (ข)'!$1:$9</definedName>
    <definedName name="กกกกก" localSheetId="6">#REF!</definedName>
    <definedName name="กกกกก" localSheetId="11">#REF!</definedName>
    <definedName name="กกกกก">#REF!</definedName>
    <definedName name="งานทั่วไป" localSheetId="6">[1]ภูมิทัศน์!#REF!</definedName>
    <definedName name="งานทั่วไป" localSheetId="11">[1]ภูมิทัศน์!#REF!</definedName>
    <definedName name="งานทั่วไป">[1]ภูมิทัศน์!#REF!</definedName>
    <definedName name="งานบัวเชิงผนัง" localSheetId="6">[1]ภูมิทัศน์!#REF!</definedName>
    <definedName name="งานบัวเชิงผนัง" localSheetId="11">[1]ภูมิทัศน์!#REF!</definedName>
    <definedName name="งานบัวเชิงผนัง">[1]ภูมิทัศน์!#REF!</definedName>
    <definedName name="งานประตูหน้าต่าง" localSheetId="6">[1]ภูมิทัศน์!#REF!</definedName>
    <definedName name="งานประตูหน้าต่าง" localSheetId="11">[1]ภูมิทัศน์!#REF!</definedName>
    <definedName name="งานประตูหน้าต่าง">[1]ภูมิทัศน์!#REF!</definedName>
    <definedName name="งานผนัง" localSheetId="6">[1]ภูมิทัศน์!#REF!</definedName>
    <definedName name="งานผนัง" localSheetId="11">[1]ภูมิทัศน์!#REF!</definedName>
    <definedName name="งานผนัง">[1]ภูมิทัศน์!#REF!</definedName>
    <definedName name="งานฝ้าเพดาน" localSheetId="6">[1]ภูมิทัศน์!#REF!</definedName>
    <definedName name="งานฝ้าเพดาน" localSheetId="11">[1]ภูมิทัศน์!#REF!</definedName>
    <definedName name="งานฝ้าเพดาน">[1]ภูมิทัศน์!#REF!</definedName>
    <definedName name="งานพื้น" localSheetId="6">[1]ภูมิทัศน์!#REF!</definedName>
    <definedName name="งานพื้น" localSheetId="11">[1]ภูมิทัศน์!#REF!</definedName>
    <definedName name="งานพื้น">[1]ภูมิทัศน์!#REF!</definedName>
    <definedName name="งานสุขภัณฑ์" localSheetId="6">[1]ภูมิทัศน์!#REF!</definedName>
    <definedName name="งานสุขภัณฑ์" localSheetId="11">[1]ภูมิทัศน์!#REF!</definedName>
    <definedName name="งานสุขภัณฑ์">[1]ภูมิทัศน์!#REF!</definedName>
    <definedName name="งานหลังคา" localSheetId="6">[1]ภูมิทัศน์!#REF!</definedName>
    <definedName name="งานหลังคา" localSheetId="11">[1]ภูมิทัศน์!#REF!</definedName>
    <definedName name="งานหลังคา">[1]ภูมิทัศน์!#REF!</definedName>
    <definedName name="จัดสร้าง" localSheetId="6">#REF!</definedName>
    <definedName name="จัดสร้าง" localSheetId="11">#REF!</definedName>
    <definedName name="จัดสร้าง">#REF!</definedName>
    <definedName name="ใช่" localSheetId="6">#REF!</definedName>
    <definedName name="ใช่" localSheetId="11">#REF!</definedName>
    <definedName name="ใช่">#REF!</definedName>
    <definedName name="ดด" localSheetId="6">#REF!</definedName>
    <definedName name="ดด" localSheetId="11">#REF!</definedName>
    <definedName name="ดด">#REF!</definedName>
    <definedName name="วววววววว" localSheetId="6">#REF!</definedName>
    <definedName name="วววววววว" localSheetId="11">#REF!</definedName>
    <definedName name="วววววววว">#REF!</definedName>
    <definedName name="ววววววววว" localSheetId="6">#REF!</definedName>
    <definedName name="ววววววววว" localSheetId="11">#REF!</definedName>
    <definedName name="ววววววววว">#REF!</definedName>
    <definedName name="ศาลปกครอง" localSheetId="6">#REF!</definedName>
    <definedName name="ศาลปกครอง" localSheetId="11">#REF!</definedName>
    <definedName name="ศาลปกครอง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6" i="70" l="1"/>
  <c r="H216" i="70"/>
  <c r="F216" i="70"/>
  <c r="F13" i="72"/>
  <c r="F17" i="72"/>
  <c r="F19" i="72"/>
  <c r="F22" i="72"/>
  <c r="F24" i="72"/>
  <c r="F26" i="72"/>
  <c r="F28" i="72"/>
  <c r="F30" i="72"/>
  <c r="F31" i="72"/>
  <c r="F33" i="72"/>
  <c r="F35" i="72"/>
  <c r="F37" i="72"/>
  <c r="F38" i="72"/>
  <c r="F40" i="72"/>
  <c r="F41" i="72"/>
  <c r="F44" i="72"/>
  <c r="F45" i="72"/>
  <c r="F46" i="72"/>
  <c r="F47" i="72"/>
  <c r="F48" i="72"/>
  <c r="F49" i="72"/>
  <c r="F51" i="72"/>
  <c r="F52" i="72"/>
  <c r="F53" i="72"/>
  <c r="F55" i="72"/>
  <c r="F56" i="72"/>
  <c r="F57" i="72"/>
  <c r="F59" i="72"/>
  <c r="F60" i="72"/>
  <c r="F61" i="72"/>
  <c r="F63" i="72"/>
  <c r="F64" i="72"/>
  <c r="F65" i="72"/>
  <c r="F66" i="72"/>
  <c r="H19" i="72"/>
  <c r="F67" i="72" l="1"/>
  <c r="H265" i="70"/>
  <c r="H264" i="70"/>
  <c r="H263" i="70"/>
  <c r="H262" i="70"/>
  <c r="H261" i="70"/>
  <c r="H260" i="70"/>
  <c r="H258" i="70"/>
  <c r="H257" i="70"/>
  <c r="H253" i="70"/>
  <c r="H252" i="70"/>
  <c r="H251" i="70"/>
  <c r="H250" i="70"/>
  <c r="H249" i="70"/>
  <c r="H247" i="70"/>
  <c r="H246" i="70"/>
  <c r="F265" i="70"/>
  <c r="F264" i="70"/>
  <c r="F263" i="70"/>
  <c r="F262" i="70"/>
  <c r="F261" i="70"/>
  <c r="F260" i="70"/>
  <c r="F258" i="70"/>
  <c r="F257" i="70"/>
  <c r="F253" i="70"/>
  <c r="F252" i="70"/>
  <c r="F251" i="70"/>
  <c r="F250" i="70"/>
  <c r="F249" i="70"/>
  <c r="F247" i="70"/>
  <c r="F246" i="70"/>
  <c r="I257" i="70" l="1"/>
  <c r="I264" i="70"/>
  <c r="I265" i="70"/>
  <c r="I253" i="70"/>
  <c r="I250" i="70"/>
  <c r="I251" i="70"/>
  <c r="I252" i="70"/>
  <c r="I258" i="70"/>
  <c r="I249" i="70"/>
  <c r="I260" i="70"/>
  <c r="I261" i="70"/>
  <c r="I262" i="70"/>
  <c r="I263" i="70"/>
  <c r="I246" i="70"/>
  <c r="I247" i="70"/>
  <c r="B22" i="70" l="1"/>
  <c r="B21" i="70"/>
  <c r="B20" i="70"/>
  <c r="B19" i="70"/>
  <c r="B18" i="70"/>
  <c r="B17" i="70"/>
  <c r="B16" i="70"/>
  <c r="B15" i="70"/>
  <c r="B14" i="70"/>
  <c r="B13" i="70"/>
  <c r="H239" i="70"/>
  <c r="H238" i="70"/>
  <c r="H237" i="70"/>
  <c r="H236" i="70"/>
  <c r="H235" i="70"/>
  <c r="H234" i="70"/>
  <c r="H233" i="70"/>
  <c r="H232" i="70"/>
  <c r="H231" i="70"/>
  <c r="H230" i="70"/>
  <c r="H229" i="70"/>
  <c r="H227" i="70"/>
  <c r="H226" i="70"/>
  <c r="H225" i="70"/>
  <c r="F239" i="70"/>
  <c r="F238" i="70"/>
  <c r="F237" i="70"/>
  <c r="F236" i="70"/>
  <c r="F235" i="70"/>
  <c r="F234" i="70"/>
  <c r="F233" i="70"/>
  <c r="F232" i="70"/>
  <c r="F231" i="70"/>
  <c r="F230" i="70"/>
  <c r="F229" i="70"/>
  <c r="F227" i="70"/>
  <c r="F226" i="70"/>
  <c r="F225" i="70"/>
  <c r="H66" i="72"/>
  <c r="H65" i="72"/>
  <c r="H64" i="72"/>
  <c r="H63" i="72"/>
  <c r="H61" i="72"/>
  <c r="H60" i="72"/>
  <c r="H59" i="72"/>
  <c r="H57" i="72"/>
  <c r="H56" i="72"/>
  <c r="H55" i="72"/>
  <c r="H53" i="72"/>
  <c r="H52" i="72"/>
  <c r="H51" i="72"/>
  <c r="H49" i="72"/>
  <c r="H48" i="72"/>
  <c r="H47" i="72"/>
  <c r="H46" i="72"/>
  <c r="H45" i="72"/>
  <c r="H44" i="72"/>
  <c r="H40" i="72"/>
  <c r="H38" i="72"/>
  <c r="H37" i="72"/>
  <c r="H35" i="72"/>
  <c r="H33" i="72"/>
  <c r="H31" i="72"/>
  <c r="H30" i="72"/>
  <c r="H28" i="72"/>
  <c r="H26" i="72"/>
  <c r="H24" i="72"/>
  <c r="H22" i="72"/>
  <c r="H17" i="72"/>
  <c r="H41" i="72" s="1"/>
  <c r="J13" i="72"/>
  <c r="H13" i="72"/>
  <c r="G13" i="72"/>
  <c r="B26" i="70"/>
  <c r="H583" i="70"/>
  <c r="H581" i="70"/>
  <c r="H580" i="70"/>
  <c r="H576" i="70"/>
  <c r="H574" i="70"/>
  <c r="H573" i="70"/>
  <c r="H572" i="70"/>
  <c r="H571" i="70"/>
  <c r="H569" i="70"/>
  <c r="H568" i="70"/>
  <c r="H566" i="70"/>
  <c r="H565" i="70"/>
  <c r="H564" i="70"/>
  <c r="H562" i="70"/>
  <c r="H561" i="70"/>
  <c r="F583" i="70"/>
  <c r="F581" i="70"/>
  <c r="F580" i="70"/>
  <c r="F576" i="70"/>
  <c r="F574" i="70"/>
  <c r="F573" i="70"/>
  <c r="F572" i="70"/>
  <c r="F571" i="70"/>
  <c r="F569" i="70"/>
  <c r="F568" i="70"/>
  <c r="F566" i="70"/>
  <c r="F565" i="70"/>
  <c r="F564" i="70"/>
  <c r="F562" i="70"/>
  <c r="F561" i="70"/>
  <c r="C557" i="70"/>
  <c r="H557" i="70" s="1"/>
  <c r="C556" i="70"/>
  <c r="F556" i="70" s="1"/>
  <c r="C554" i="70"/>
  <c r="H554" i="70" s="1"/>
  <c r="C553" i="70"/>
  <c r="H553" i="70" s="1"/>
  <c r="C552" i="70"/>
  <c r="F552" i="70" s="1"/>
  <c r="C551" i="70"/>
  <c r="F551" i="70" s="1"/>
  <c r="C549" i="70"/>
  <c r="H549" i="70" s="1"/>
  <c r="C548" i="70"/>
  <c r="H548" i="70" s="1"/>
  <c r="C547" i="70"/>
  <c r="H547" i="70" s="1"/>
  <c r="H545" i="70"/>
  <c r="F544" i="70"/>
  <c r="H540" i="70"/>
  <c r="H539" i="70"/>
  <c r="H537" i="70"/>
  <c r="H536" i="70"/>
  <c r="H535" i="70"/>
  <c r="H534" i="70"/>
  <c r="H530" i="70"/>
  <c r="H529" i="70"/>
  <c r="H527" i="70"/>
  <c r="H526" i="70"/>
  <c r="H525" i="70"/>
  <c r="H523" i="70"/>
  <c r="H522" i="70"/>
  <c r="F540" i="70"/>
  <c r="F539" i="70"/>
  <c r="F537" i="70"/>
  <c r="F536" i="70"/>
  <c r="F535" i="70"/>
  <c r="F534" i="70"/>
  <c r="F530" i="70"/>
  <c r="F529" i="70"/>
  <c r="F527" i="70"/>
  <c r="F526" i="70"/>
  <c r="F525" i="70"/>
  <c r="F523" i="70"/>
  <c r="F522" i="70"/>
  <c r="F517" i="70"/>
  <c r="F516" i="70"/>
  <c r="F515" i="70"/>
  <c r="F514" i="70"/>
  <c r="F513" i="70"/>
  <c r="F512" i="70"/>
  <c r="F511" i="70"/>
  <c r="F510" i="70"/>
  <c r="F509" i="70"/>
  <c r="F507" i="70"/>
  <c r="F506" i="70"/>
  <c r="F505" i="70"/>
  <c r="F504" i="70"/>
  <c r="F503" i="70"/>
  <c r="H517" i="70"/>
  <c r="H516" i="70"/>
  <c r="H515" i="70"/>
  <c r="H514" i="70"/>
  <c r="H513" i="70"/>
  <c r="H512" i="70"/>
  <c r="H511" i="70"/>
  <c r="H510" i="70"/>
  <c r="H509" i="70"/>
  <c r="H507" i="70"/>
  <c r="H506" i="70"/>
  <c r="H505" i="70"/>
  <c r="H504" i="70"/>
  <c r="H503" i="70"/>
  <c r="H501" i="70"/>
  <c r="H500" i="70"/>
  <c r="H499" i="70"/>
  <c r="H498" i="70"/>
  <c r="H497" i="70"/>
  <c r="H496" i="70"/>
  <c r="H495" i="70"/>
  <c r="F501" i="70"/>
  <c r="F500" i="70"/>
  <c r="F499" i="70"/>
  <c r="F498" i="70"/>
  <c r="F497" i="70"/>
  <c r="F496" i="70"/>
  <c r="F495" i="70"/>
  <c r="B25" i="70"/>
  <c r="H67" i="72" l="1"/>
  <c r="H68" i="72"/>
  <c r="I67" i="72"/>
  <c r="I12" i="72" s="1"/>
  <c r="F240" i="70"/>
  <c r="I229" i="70"/>
  <c r="I230" i="70"/>
  <c r="I231" i="70"/>
  <c r="I232" i="70"/>
  <c r="I233" i="70"/>
  <c r="F584" i="70"/>
  <c r="H240" i="70"/>
  <c r="I240" i="70" s="1"/>
  <c r="I22" i="70" s="1"/>
  <c r="I226" i="70"/>
  <c r="I227" i="70"/>
  <c r="I237" i="70"/>
  <c r="I238" i="70"/>
  <c r="I239" i="70"/>
  <c r="I564" i="70"/>
  <c r="I225" i="70"/>
  <c r="I235" i="70"/>
  <c r="I234" i="70"/>
  <c r="I236" i="70"/>
  <c r="I510" i="70"/>
  <c r="I561" i="70"/>
  <c r="I562" i="70"/>
  <c r="I516" i="70"/>
  <c r="I499" i="70"/>
  <c r="H551" i="70"/>
  <c r="I551" i="70" s="1"/>
  <c r="H552" i="70"/>
  <c r="I552" i="70" s="1"/>
  <c r="H556" i="70"/>
  <c r="I556" i="70" s="1"/>
  <c r="I569" i="70"/>
  <c r="I565" i="70"/>
  <c r="I566" i="70"/>
  <c r="I568" i="70"/>
  <c r="I571" i="70"/>
  <c r="I572" i="70"/>
  <c r="I573" i="70"/>
  <c r="I574" i="70"/>
  <c r="F577" i="70"/>
  <c r="I500" i="70"/>
  <c r="I576" i="70"/>
  <c r="I580" i="70"/>
  <c r="I581" i="70"/>
  <c r="I497" i="70"/>
  <c r="I509" i="70"/>
  <c r="F549" i="70"/>
  <c r="I549" i="70" s="1"/>
  <c r="I583" i="70"/>
  <c r="F547" i="70"/>
  <c r="I547" i="70" s="1"/>
  <c r="I507" i="70"/>
  <c r="F548" i="70"/>
  <c r="I548" i="70" s="1"/>
  <c r="H584" i="70"/>
  <c r="I511" i="70"/>
  <c r="I512" i="70"/>
  <c r="F553" i="70"/>
  <c r="I553" i="70" s="1"/>
  <c r="I498" i="70"/>
  <c r="H577" i="70"/>
  <c r="I514" i="70"/>
  <c r="F557" i="70"/>
  <c r="I557" i="70" s="1"/>
  <c r="I505" i="70"/>
  <c r="F545" i="70"/>
  <c r="I545" i="70" s="1"/>
  <c r="I513" i="70"/>
  <c r="I515" i="70"/>
  <c r="H544" i="70"/>
  <c r="H558" i="70" s="1"/>
  <c r="I496" i="70"/>
  <c r="I517" i="70"/>
  <c r="F518" i="70"/>
  <c r="H518" i="70"/>
  <c r="I522" i="70"/>
  <c r="I523" i="70"/>
  <c r="I501" i="70"/>
  <c r="I503" i="70"/>
  <c r="I495" i="70"/>
  <c r="I504" i="70"/>
  <c r="F541" i="70"/>
  <c r="I506" i="70"/>
  <c r="I525" i="70"/>
  <c r="I530" i="70"/>
  <c r="I534" i="70"/>
  <c r="I535" i="70"/>
  <c r="I539" i="70"/>
  <c r="I527" i="70"/>
  <c r="I537" i="70"/>
  <c r="I540" i="70"/>
  <c r="I536" i="70"/>
  <c r="I526" i="70"/>
  <c r="H541" i="70"/>
  <c r="I529" i="70"/>
  <c r="F554" i="70"/>
  <c r="F558" i="70" l="1"/>
  <c r="I558" i="70" s="1"/>
  <c r="C14" i="64"/>
  <c r="F68" i="72"/>
  <c r="I68" i="72" s="1"/>
  <c r="I41" i="72"/>
  <c r="I11" i="72" s="1"/>
  <c r="I584" i="70"/>
  <c r="I577" i="70"/>
  <c r="I541" i="70"/>
  <c r="H585" i="70"/>
  <c r="I544" i="70"/>
  <c r="I518" i="70"/>
  <c r="I25" i="70" s="1"/>
  <c r="I554" i="70"/>
  <c r="F585" i="70" l="1"/>
  <c r="I585" i="70" s="1"/>
  <c r="I26" i="70" s="1"/>
  <c r="C13" i="64"/>
  <c r="I13" i="72"/>
  <c r="F182" i="70" l="1"/>
  <c r="H131" i="70"/>
  <c r="F131" i="70"/>
  <c r="H182" i="70"/>
  <c r="H179" i="70"/>
  <c r="F179" i="70"/>
  <c r="C148" i="70"/>
  <c r="F137" i="70"/>
  <c r="F136" i="70"/>
  <c r="F135" i="70"/>
  <c r="H137" i="70"/>
  <c r="H136" i="70"/>
  <c r="H135" i="70"/>
  <c r="F113" i="70"/>
  <c r="C105" i="70"/>
  <c r="C102" i="70" s="1"/>
  <c r="H113" i="70"/>
  <c r="C108" i="70"/>
  <c r="C109" i="70" s="1"/>
  <c r="H174" i="70"/>
  <c r="F174" i="70"/>
  <c r="H145" i="70"/>
  <c r="F145" i="70"/>
  <c r="C96" i="70"/>
  <c r="C94" i="70"/>
  <c r="C95" i="70"/>
  <c r="C93" i="70"/>
  <c r="C88" i="70"/>
  <c r="I179" i="70" l="1"/>
  <c r="I131" i="70"/>
  <c r="I135" i="70"/>
  <c r="I113" i="70"/>
  <c r="I182" i="70"/>
  <c r="I136" i="70"/>
  <c r="I145" i="70"/>
  <c r="I137" i="70"/>
  <c r="I174" i="70"/>
  <c r="C101" i="70"/>
  <c r="C103" i="70" s="1"/>
  <c r="H96" i="70"/>
  <c r="F96" i="70"/>
  <c r="H221" i="70"/>
  <c r="F221" i="70"/>
  <c r="H220" i="70"/>
  <c r="F220" i="70"/>
  <c r="H218" i="70"/>
  <c r="F218" i="70"/>
  <c r="H217" i="70"/>
  <c r="F217" i="70"/>
  <c r="H215" i="70"/>
  <c r="F215" i="70"/>
  <c r="H214" i="70"/>
  <c r="F214" i="70"/>
  <c r="C213" i="70"/>
  <c r="H213" i="70" s="1"/>
  <c r="H212" i="70"/>
  <c r="F212" i="70"/>
  <c r="C209" i="70"/>
  <c r="C210" i="70" s="1"/>
  <c r="C206" i="70"/>
  <c r="H206" i="70" s="1"/>
  <c r="C205" i="70"/>
  <c r="C203" i="70"/>
  <c r="H203" i="70" s="1"/>
  <c r="C201" i="70"/>
  <c r="H201" i="70" s="1"/>
  <c r="I96" i="70" l="1"/>
  <c r="C207" i="70"/>
  <c r="H207" i="70" s="1"/>
  <c r="I215" i="70"/>
  <c r="I221" i="70"/>
  <c r="I217" i="70"/>
  <c r="I212" i="70"/>
  <c r="I218" i="70"/>
  <c r="I214" i="70"/>
  <c r="F201" i="70"/>
  <c r="C208" i="70"/>
  <c r="H208" i="70" s="1"/>
  <c r="I220" i="70"/>
  <c r="H210" i="70"/>
  <c r="F210" i="70"/>
  <c r="F203" i="70"/>
  <c r="I203" i="70" s="1"/>
  <c r="F213" i="70"/>
  <c r="I213" i="70" s="1"/>
  <c r="F205" i="70"/>
  <c r="H205" i="70"/>
  <c r="F206" i="70"/>
  <c r="I206" i="70" s="1"/>
  <c r="F209" i="70"/>
  <c r="H209" i="70"/>
  <c r="F207" i="70" l="1"/>
  <c r="I207" i="70" s="1"/>
  <c r="F208" i="70"/>
  <c r="I208" i="70" s="1"/>
  <c r="H222" i="70"/>
  <c r="I201" i="70"/>
  <c r="I210" i="70"/>
  <c r="I209" i="70"/>
  <c r="I205" i="70"/>
  <c r="F222" i="70" l="1"/>
  <c r="I222" i="70" s="1"/>
  <c r="I21" i="70" s="1"/>
  <c r="B24" i="70"/>
  <c r="H490" i="70"/>
  <c r="F490" i="70"/>
  <c r="H486" i="70"/>
  <c r="C485" i="70"/>
  <c r="F485" i="70" s="1"/>
  <c r="C484" i="70"/>
  <c r="H484" i="70" s="1"/>
  <c r="H483" i="70"/>
  <c r="F483" i="70"/>
  <c r="C482" i="70"/>
  <c r="H482" i="70" s="1"/>
  <c r="C481" i="70"/>
  <c r="H481" i="70" s="1"/>
  <c r="H479" i="70"/>
  <c r="F479" i="70"/>
  <c r="H478" i="70"/>
  <c r="F478" i="70"/>
  <c r="H476" i="70"/>
  <c r="F476" i="70"/>
  <c r="H475" i="70"/>
  <c r="F475" i="70"/>
  <c r="H474" i="70"/>
  <c r="F474" i="70"/>
  <c r="H473" i="70"/>
  <c r="F473" i="70"/>
  <c r="H472" i="70"/>
  <c r="F472" i="70"/>
  <c r="H471" i="70"/>
  <c r="F471" i="70"/>
  <c r="H470" i="70"/>
  <c r="F470" i="70"/>
  <c r="H469" i="70"/>
  <c r="F469" i="70"/>
  <c r="H468" i="70"/>
  <c r="F468" i="70"/>
  <c r="H467" i="70"/>
  <c r="F467" i="70"/>
  <c r="H465" i="70"/>
  <c r="H464" i="70"/>
  <c r="F464" i="70"/>
  <c r="H463" i="70"/>
  <c r="F463" i="70"/>
  <c r="H462" i="70"/>
  <c r="F462" i="70"/>
  <c r="H461" i="70"/>
  <c r="F461" i="70"/>
  <c r="H460" i="70"/>
  <c r="F460" i="70"/>
  <c r="H459" i="70"/>
  <c r="F459" i="70"/>
  <c r="H458" i="70"/>
  <c r="F458" i="70"/>
  <c r="H457" i="70"/>
  <c r="F457" i="70"/>
  <c r="H456" i="70"/>
  <c r="F456" i="70"/>
  <c r="H454" i="70"/>
  <c r="H453" i="70"/>
  <c r="F453" i="70"/>
  <c r="H452" i="70"/>
  <c r="F452" i="70"/>
  <c r="H451" i="70"/>
  <c r="F451" i="70"/>
  <c r="H450" i="70"/>
  <c r="F450" i="70"/>
  <c r="H449" i="70"/>
  <c r="F449" i="70"/>
  <c r="H448" i="70"/>
  <c r="F448" i="70"/>
  <c r="H447" i="70"/>
  <c r="F447" i="70"/>
  <c r="H446" i="70"/>
  <c r="F446" i="70"/>
  <c r="H445" i="70"/>
  <c r="F445" i="70"/>
  <c r="H443" i="70"/>
  <c r="H442" i="70"/>
  <c r="F442" i="70"/>
  <c r="H441" i="70"/>
  <c r="F432" i="70"/>
  <c r="H440" i="70"/>
  <c r="F440" i="70"/>
  <c r="H439" i="70"/>
  <c r="F439" i="70"/>
  <c r="H438" i="70"/>
  <c r="F438" i="70"/>
  <c r="H437" i="70"/>
  <c r="F431" i="70"/>
  <c r="H436" i="70"/>
  <c r="F436" i="70"/>
  <c r="H435" i="70"/>
  <c r="F435" i="70"/>
  <c r="H434" i="70"/>
  <c r="F434" i="70"/>
  <c r="F433" i="70"/>
  <c r="H433" i="70" s="1"/>
  <c r="I433" i="70" s="1"/>
  <c r="H432" i="70"/>
  <c r="H431" i="70"/>
  <c r="B23" i="70"/>
  <c r="F424" i="70"/>
  <c r="F423" i="70"/>
  <c r="F418" i="70"/>
  <c r="F417" i="70"/>
  <c r="F416" i="70"/>
  <c r="F413" i="70"/>
  <c r="F411" i="70"/>
  <c r="F412" i="70" s="1"/>
  <c r="H424" i="70"/>
  <c r="H423" i="70"/>
  <c r="H418" i="70"/>
  <c r="H417" i="70"/>
  <c r="H416" i="70"/>
  <c r="H415" i="70"/>
  <c r="H411" i="70"/>
  <c r="H408" i="70"/>
  <c r="H407" i="70"/>
  <c r="H404" i="70"/>
  <c r="H403" i="70"/>
  <c r="H402" i="70"/>
  <c r="H401" i="70"/>
  <c r="F408" i="70"/>
  <c r="F407" i="70"/>
  <c r="F404" i="70"/>
  <c r="F403" i="70"/>
  <c r="F401" i="70"/>
  <c r="F415" i="70"/>
  <c r="F402" i="70"/>
  <c r="H398" i="70"/>
  <c r="H397" i="70"/>
  <c r="H392" i="70"/>
  <c r="H391" i="70"/>
  <c r="H390" i="70"/>
  <c r="H386" i="70"/>
  <c r="F398" i="70"/>
  <c r="F397" i="70"/>
  <c r="F392" i="70"/>
  <c r="F391" i="70"/>
  <c r="F388" i="70"/>
  <c r="F386" i="70"/>
  <c r="F387" i="70" s="1"/>
  <c r="F390" i="70"/>
  <c r="H382" i="70"/>
  <c r="H381" i="70"/>
  <c r="H376" i="70"/>
  <c r="H375" i="70"/>
  <c r="H374" i="70"/>
  <c r="H373" i="70"/>
  <c r="H369" i="70"/>
  <c r="H366" i="70"/>
  <c r="H365" i="70"/>
  <c r="H360" i="70"/>
  <c r="H359" i="70"/>
  <c r="H358" i="70"/>
  <c r="H357" i="70"/>
  <c r="H353" i="70"/>
  <c r="H350" i="70"/>
  <c r="H349" i="70"/>
  <c r="H344" i="70"/>
  <c r="H343" i="70"/>
  <c r="H342" i="70"/>
  <c r="H341" i="70"/>
  <c r="H340" i="70"/>
  <c r="H339" i="70"/>
  <c r="H335" i="70"/>
  <c r="H334" i="70"/>
  <c r="H331" i="70"/>
  <c r="H330" i="70"/>
  <c r="H325" i="70"/>
  <c r="H324" i="70"/>
  <c r="H323" i="70"/>
  <c r="H322" i="70"/>
  <c r="H318" i="70"/>
  <c r="F382" i="70"/>
  <c r="F381" i="70"/>
  <c r="F376" i="70"/>
  <c r="F375" i="70"/>
  <c r="F374" i="70"/>
  <c r="F371" i="70"/>
  <c r="F369" i="70"/>
  <c r="F370" i="70" s="1"/>
  <c r="F366" i="70"/>
  <c r="F365" i="70"/>
  <c r="F360" i="70"/>
  <c r="F359" i="70"/>
  <c r="F358" i="70"/>
  <c r="F355" i="70"/>
  <c r="F353" i="70"/>
  <c r="F354" i="70" s="1"/>
  <c r="F350" i="70"/>
  <c r="F349" i="70"/>
  <c r="F344" i="70"/>
  <c r="F343" i="70"/>
  <c r="F342" i="70"/>
  <c r="F341" i="70"/>
  <c r="F337" i="70"/>
  <c r="F335" i="70"/>
  <c r="F334" i="70"/>
  <c r="F331" i="70"/>
  <c r="F330" i="70"/>
  <c r="F325" i="70"/>
  <c r="F324" i="70"/>
  <c r="F323" i="70"/>
  <c r="F320" i="70"/>
  <c r="F318" i="70"/>
  <c r="F319" i="70" s="1"/>
  <c r="F340" i="70"/>
  <c r="F339" i="70"/>
  <c r="F357" i="70"/>
  <c r="F373" i="70"/>
  <c r="F322" i="70"/>
  <c r="H315" i="70"/>
  <c r="H314" i="70"/>
  <c r="H309" i="70"/>
  <c r="H308" i="70"/>
  <c r="H307" i="70"/>
  <c r="H306" i="70"/>
  <c r="H302" i="70"/>
  <c r="H303" i="70" s="1"/>
  <c r="F315" i="70"/>
  <c r="F314" i="70"/>
  <c r="F309" i="70"/>
  <c r="F308" i="70"/>
  <c r="F307" i="70"/>
  <c r="F304" i="70"/>
  <c r="F302" i="70"/>
  <c r="F303" i="70" s="1"/>
  <c r="F306" i="70"/>
  <c r="F298" i="70"/>
  <c r="H134" i="70"/>
  <c r="F134" i="70"/>
  <c r="H133" i="70"/>
  <c r="F133" i="70"/>
  <c r="H193" i="70"/>
  <c r="F193" i="70"/>
  <c r="I447" i="70" l="1"/>
  <c r="I446" i="70"/>
  <c r="I449" i="70"/>
  <c r="I445" i="70"/>
  <c r="I451" i="70"/>
  <c r="I431" i="70"/>
  <c r="I479" i="70"/>
  <c r="I452" i="70"/>
  <c r="I478" i="70"/>
  <c r="I450" i="70"/>
  <c r="I472" i="70"/>
  <c r="I193" i="70"/>
  <c r="H485" i="70"/>
  <c r="I485" i="70" s="1"/>
  <c r="I470" i="70"/>
  <c r="H491" i="70"/>
  <c r="I462" i="70"/>
  <c r="I476" i="70"/>
  <c r="I468" i="70"/>
  <c r="I457" i="70"/>
  <c r="I458" i="70"/>
  <c r="I459" i="70"/>
  <c r="I460" i="70"/>
  <c r="I463" i="70"/>
  <c r="I448" i="70"/>
  <c r="I464" i="70"/>
  <c r="I456" i="70"/>
  <c r="I439" i="70"/>
  <c r="F465" i="70"/>
  <c r="I465" i="70" s="1"/>
  <c r="I461" i="70"/>
  <c r="I467" i="70"/>
  <c r="I471" i="70"/>
  <c r="I473" i="70"/>
  <c r="I474" i="70"/>
  <c r="I483" i="70"/>
  <c r="I453" i="70"/>
  <c r="I469" i="70"/>
  <c r="I475" i="70"/>
  <c r="I436" i="70"/>
  <c r="I490" i="70"/>
  <c r="I432" i="70"/>
  <c r="I434" i="70"/>
  <c r="I440" i="70"/>
  <c r="I442" i="70"/>
  <c r="I435" i="70"/>
  <c r="I438" i="70"/>
  <c r="F441" i="70"/>
  <c r="I441" i="70" s="1"/>
  <c r="F481" i="70"/>
  <c r="F482" i="70"/>
  <c r="I482" i="70" s="1"/>
  <c r="F454" i="70"/>
  <c r="I454" i="70" s="1"/>
  <c r="F437" i="70"/>
  <c r="F443" i="70" s="1"/>
  <c r="I443" i="70" s="1"/>
  <c r="F484" i="70"/>
  <c r="I484" i="70" s="1"/>
  <c r="I303" i="70"/>
  <c r="I418" i="70"/>
  <c r="I423" i="70"/>
  <c r="I302" i="70"/>
  <c r="I424" i="70"/>
  <c r="I307" i="70"/>
  <c r="H345" i="70"/>
  <c r="H346" i="70" s="1"/>
  <c r="I334" i="70"/>
  <c r="I309" i="70"/>
  <c r="I315" i="70"/>
  <c r="F345" i="70"/>
  <c r="F326" i="70"/>
  <c r="F327" i="70" s="1"/>
  <c r="I331" i="70"/>
  <c r="I314" i="70"/>
  <c r="I308" i="70"/>
  <c r="F361" i="70"/>
  <c r="F362" i="70" s="1"/>
  <c r="I358" i="70"/>
  <c r="I359" i="70"/>
  <c r="I404" i="70"/>
  <c r="I318" i="70"/>
  <c r="I376" i="70"/>
  <c r="I407" i="70"/>
  <c r="I365" i="70"/>
  <c r="I403" i="70"/>
  <c r="I381" i="70"/>
  <c r="H336" i="70"/>
  <c r="H310" i="70"/>
  <c r="H311" i="70" s="1"/>
  <c r="H312" i="70" s="1"/>
  <c r="I374" i="70"/>
  <c r="I375" i="70"/>
  <c r="I323" i="70"/>
  <c r="I382" i="70"/>
  <c r="I411" i="70"/>
  <c r="I353" i="70"/>
  <c r="I360" i="70"/>
  <c r="I366" i="70"/>
  <c r="I369" i="70"/>
  <c r="I324" i="70"/>
  <c r="I415" i="70"/>
  <c r="I401" i="70"/>
  <c r="I325" i="70"/>
  <c r="I416" i="70"/>
  <c r="I330" i="70"/>
  <c r="I417" i="70"/>
  <c r="F405" i="70"/>
  <c r="F409" i="70" s="1"/>
  <c r="I306" i="70"/>
  <c r="F310" i="70"/>
  <c r="I386" i="70"/>
  <c r="I402" i="70"/>
  <c r="I408" i="70"/>
  <c r="I339" i="70"/>
  <c r="I340" i="70"/>
  <c r="H354" i="70"/>
  <c r="H355" i="70" s="1"/>
  <c r="I355" i="70" s="1"/>
  <c r="F336" i="70"/>
  <c r="I341" i="70"/>
  <c r="I397" i="70"/>
  <c r="I342" i="70"/>
  <c r="I373" i="70"/>
  <c r="I343" i="70"/>
  <c r="H377" i="70"/>
  <c r="H378" i="70" s="1"/>
  <c r="I391" i="70"/>
  <c r="I344" i="70"/>
  <c r="I390" i="70"/>
  <c r="I392" i="70"/>
  <c r="H405" i="70"/>
  <c r="H409" i="70" s="1"/>
  <c r="I349" i="70"/>
  <c r="H370" i="70"/>
  <c r="I370" i="70" s="1"/>
  <c r="I398" i="70"/>
  <c r="I335" i="70"/>
  <c r="I350" i="70"/>
  <c r="H393" i="70"/>
  <c r="H394" i="70" s="1"/>
  <c r="F419" i="70"/>
  <c r="F420" i="70" s="1"/>
  <c r="H419" i="70"/>
  <c r="H420" i="70" s="1"/>
  <c r="H387" i="70"/>
  <c r="I387" i="70" s="1"/>
  <c r="F393" i="70"/>
  <c r="I357" i="70"/>
  <c r="H361" i="70"/>
  <c r="I322" i="70"/>
  <c r="H326" i="70"/>
  <c r="H319" i="70"/>
  <c r="I319" i="70" s="1"/>
  <c r="F377" i="70"/>
  <c r="F378" i="70" s="1"/>
  <c r="H304" i="70"/>
  <c r="I304" i="70" s="1"/>
  <c r="I134" i="70"/>
  <c r="I133" i="70"/>
  <c r="I345" i="70" l="1"/>
  <c r="F486" i="70"/>
  <c r="I486" i="70" s="1"/>
  <c r="I437" i="70"/>
  <c r="I481" i="70"/>
  <c r="I336" i="70"/>
  <c r="F328" i="70"/>
  <c r="F332" i="70" s="1"/>
  <c r="F346" i="70"/>
  <c r="F347" i="70" s="1"/>
  <c r="F351" i="70" s="1"/>
  <c r="I419" i="70"/>
  <c r="I326" i="70"/>
  <c r="I420" i="70"/>
  <c r="I361" i="70"/>
  <c r="H337" i="70"/>
  <c r="I337" i="70" s="1"/>
  <c r="I377" i="70"/>
  <c r="I409" i="70"/>
  <c r="I378" i="70"/>
  <c r="I405" i="70"/>
  <c r="I310" i="70"/>
  <c r="F363" i="70"/>
  <c r="F367" i="70" s="1"/>
  <c r="H316" i="70"/>
  <c r="F311" i="70"/>
  <c r="H371" i="70"/>
  <c r="F394" i="70"/>
  <c r="F395" i="70" s="1"/>
  <c r="F399" i="70" s="1"/>
  <c r="I393" i="70"/>
  <c r="H395" i="70"/>
  <c r="F379" i="70"/>
  <c r="F383" i="70" s="1"/>
  <c r="F421" i="70"/>
  <c r="F425" i="70" s="1"/>
  <c r="H320" i="70"/>
  <c r="I354" i="70"/>
  <c r="H421" i="70"/>
  <c r="H388" i="70"/>
  <c r="I388" i="70" s="1"/>
  <c r="H379" i="70"/>
  <c r="H362" i="70"/>
  <c r="I362" i="70" s="1"/>
  <c r="H347" i="70"/>
  <c r="H327" i="70"/>
  <c r="I327" i="70" s="1"/>
  <c r="I346" i="70" l="1"/>
  <c r="F491" i="70"/>
  <c r="I491" i="70" s="1"/>
  <c r="I24" i="70" s="1"/>
  <c r="I347" i="70"/>
  <c r="I421" i="70"/>
  <c r="H351" i="70"/>
  <c r="I351" i="70" s="1"/>
  <c r="I379" i="70"/>
  <c r="I394" i="70"/>
  <c r="H328" i="70"/>
  <c r="I328" i="70" s="1"/>
  <c r="H363" i="70"/>
  <c r="I363" i="70" s="1"/>
  <c r="F312" i="70"/>
  <c r="I312" i="70" s="1"/>
  <c r="I311" i="70"/>
  <c r="I320" i="70"/>
  <c r="H425" i="70"/>
  <c r="I425" i="70" s="1"/>
  <c r="H399" i="70"/>
  <c r="I399" i="70" s="1"/>
  <c r="I395" i="70"/>
  <c r="I371" i="70"/>
  <c r="H383" i="70"/>
  <c r="I383" i="70" s="1"/>
  <c r="H332" i="70" l="1"/>
  <c r="I332" i="70" s="1"/>
  <c r="H367" i="70"/>
  <c r="I367" i="70" s="1"/>
  <c r="F316" i="70"/>
  <c r="I316" i="70" s="1"/>
  <c r="H299" i="70" l="1"/>
  <c r="H298" i="70"/>
  <c r="I298" i="70" s="1"/>
  <c r="H292" i="70"/>
  <c r="H291" i="70"/>
  <c r="H290" i="70"/>
  <c r="H289" i="70"/>
  <c r="H285" i="70"/>
  <c r="H286" i="70" s="1"/>
  <c r="F299" i="70"/>
  <c r="F292" i="70"/>
  <c r="F291" i="70"/>
  <c r="F290" i="70"/>
  <c r="F287" i="70"/>
  <c r="F285" i="70"/>
  <c r="F289" i="70"/>
  <c r="H282" i="70"/>
  <c r="H281" i="70"/>
  <c r="H276" i="70"/>
  <c r="H275" i="70"/>
  <c r="H274" i="70"/>
  <c r="H273" i="70"/>
  <c r="H269" i="70"/>
  <c r="H270" i="70" s="1"/>
  <c r="H271" i="70" s="1"/>
  <c r="F282" i="70"/>
  <c r="F281" i="70"/>
  <c r="F276" i="70"/>
  <c r="F275" i="70"/>
  <c r="F274" i="70"/>
  <c r="F271" i="70"/>
  <c r="F269" i="70"/>
  <c r="F273" i="70"/>
  <c r="H243" i="70"/>
  <c r="F243" i="70"/>
  <c r="F266" i="70" s="1"/>
  <c r="H188" i="70"/>
  <c r="H184" i="70"/>
  <c r="H183" i="70"/>
  <c r="H181" i="70"/>
  <c r="H180" i="70"/>
  <c r="H177" i="70"/>
  <c r="H176" i="70"/>
  <c r="F188" i="70"/>
  <c r="F184" i="70"/>
  <c r="F183" i="70"/>
  <c r="F181" i="70"/>
  <c r="F180" i="70"/>
  <c r="F177" i="70"/>
  <c r="F176" i="70"/>
  <c r="H170" i="70"/>
  <c r="H168" i="70"/>
  <c r="H167" i="70"/>
  <c r="H166" i="70"/>
  <c r="H165" i="70"/>
  <c r="H163" i="70"/>
  <c r="H162" i="70"/>
  <c r="H161" i="70"/>
  <c r="H160" i="70"/>
  <c r="H159" i="70"/>
  <c r="H158" i="70"/>
  <c r="H157" i="70"/>
  <c r="H155" i="70"/>
  <c r="H154" i="70"/>
  <c r="H153" i="70"/>
  <c r="H152" i="70"/>
  <c r="H151" i="70"/>
  <c r="H149" i="70"/>
  <c r="H148" i="70"/>
  <c r="H147" i="70"/>
  <c r="F170" i="70"/>
  <c r="F168" i="70"/>
  <c r="F167" i="70"/>
  <c r="F166" i="70"/>
  <c r="F165" i="70"/>
  <c r="F163" i="70"/>
  <c r="F162" i="70"/>
  <c r="F161" i="70"/>
  <c r="F160" i="70"/>
  <c r="F159" i="70"/>
  <c r="F158" i="70"/>
  <c r="F157" i="70"/>
  <c r="F155" i="70"/>
  <c r="F154" i="70"/>
  <c r="F153" i="70"/>
  <c r="F152" i="70"/>
  <c r="F151" i="70"/>
  <c r="F149" i="70"/>
  <c r="F148" i="70"/>
  <c r="F147" i="70"/>
  <c r="H197" i="70"/>
  <c r="F197" i="70"/>
  <c r="H195" i="70"/>
  <c r="H194" i="70"/>
  <c r="H192" i="70"/>
  <c r="F195" i="70"/>
  <c r="F194" i="70"/>
  <c r="F192" i="70"/>
  <c r="H141" i="70"/>
  <c r="H140" i="70"/>
  <c r="H139" i="70"/>
  <c r="H132" i="70"/>
  <c r="H130" i="70"/>
  <c r="H129" i="70"/>
  <c r="H127" i="70"/>
  <c r="H126" i="70"/>
  <c r="H125" i="70"/>
  <c r="H123" i="70"/>
  <c r="F141" i="70"/>
  <c r="F140" i="70"/>
  <c r="F139" i="70"/>
  <c r="F132" i="70"/>
  <c r="F130" i="70"/>
  <c r="F129" i="70"/>
  <c r="F127" i="70"/>
  <c r="F126" i="70"/>
  <c r="F125" i="70"/>
  <c r="F123" i="70"/>
  <c r="C59" i="70"/>
  <c r="C89" i="70" s="1"/>
  <c r="H117" i="70"/>
  <c r="H116" i="70"/>
  <c r="H115" i="70"/>
  <c r="H112" i="70"/>
  <c r="H111" i="70"/>
  <c r="H109" i="70"/>
  <c r="H108" i="70"/>
  <c r="H106" i="70"/>
  <c r="H105" i="70"/>
  <c r="H103" i="70"/>
  <c r="H102" i="70"/>
  <c r="H101" i="70"/>
  <c r="F117" i="70"/>
  <c r="F116" i="70"/>
  <c r="F115" i="70"/>
  <c r="F112" i="70"/>
  <c r="F111" i="70"/>
  <c r="F109" i="70"/>
  <c r="F108" i="70"/>
  <c r="F106" i="70"/>
  <c r="F105" i="70"/>
  <c r="F103" i="70"/>
  <c r="F102" i="70"/>
  <c r="F101" i="70"/>
  <c r="E14" i="64"/>
  <c r="E13" i="64"/>
  <c r="B12" i="70"/>
  <c r="C82" i="70"/>
  <c r="C77" i="70"/>
  <c r="F93" i="70"/>
  <c r="F95" i="70"/>
  <c r="F94" i="70"/>
  <c r="C81" i="70"/>
  <c r="F69" i="70"/>
  <c r="H69" i="70"/>
  <c r="H68" i="70"/>
  <c r="F68" i="70"/>
  <c r="C67" i="70"/>
  <c r="H67" i="70" s="1"/>
  <c r="C75" i="70"/>
  <c r="H75" i="70" s="1"/>
  <c r="C51" i="70"/>
  <c r="H51" i="70" s="1"/>
  <c r="I51" i="70" s="1"/>
  <c r="H50" i="70"/>
  <c r="H49" i="70"/>
  <c r="H48" i="70"/>
  <c r="H47" i="70"/>
  <c r="H46" i="70"/>
  <c r="H44" i="70"/>
  <c r="F50" i="70"/>
  <c r="F49" i="70"/>
  <c r="F48" i="70"/>
  <c r="F47" i="70"/>
  <c r="F46" i="70"/>
  <c r="F44" i="70"/>
  <c r="C45" i="70"/>
  <c r="C60" i="70"/>
  <c r="H60" i="70" s="1"/>
  <c r="C57" i="70"/>
  <c r="H57" i="70" s="1"/>
  <c r="C58" i="70"/>
  <c r="F58" i="70" s="1"/>
  <c r="C56" i="70"/>
  <c r="H56" i="70" s="1"/>
  <c r="C40" i="70"/>
  <c r="C41" i="70"/>
  <c r="C38" i="70"/>
  <c r="C36" i="70"/>
  <c r="C37" i="70"/>
  <c r="C35" i="70"/>
  <c r="C84" i="70" l="1"/>
  <c r="E21" i="64"/>
  <c r="D15" i="63" s="1"/>
  <c r="F84" i="70"/>
  <c r="H84" i="70"/>
  <c r="H189" i="70"/>
  <c r="F189" i="70"/>
  <c r="F198" i="70"/>
  <c r="H118" i="70"/>
  <c r="F118" i="70"/>
  <c r="F97" i="70"/>
  <c r="I281" i="70"/>
  <c r="I282" i="70"/>
  <c r="I269" i="70"/>
  <c r="F270" i="70"/>
  <c r="I270" i="70" s="1"/>
  <c r="F286" i="70"/>
  <c r="H142" i="70"/>
  <c r="H293" i="70"/>
  <c r="H294" i="70" s="1"/>
  <c r="H295" i="70" s="1"/>
  <c r="H45" i="70"/>
  <c r="H52" i="70" s="1"/>
  <c r="C80" i="70"/>
  <c r="C83" i="70" s="1"/>
  <c r="I286" i="70"/>
  <c r="I290" i="70"/>
  <c r="I292" i="70"/>
  <c r="I273" i="70"/>
  <c r="I291" i="70"/>
  <c r="I194" i="70"/>
  <c r="I299" i="70"/>
  <c r="I276" i="70"/>
  <c r="I274" i="70"/>
  <c r="I275" i="70"/>
  <c r="I181" i="70"/>
  <c r="F293" i="70"/>
  <c r="I289" i="70"/>
  <c r="I271" i="70"/>
  <c r="I285" i="70"/>
  <c r="I183" i="70"/>
  <c r="I184" i="70"/>
  <c r="I188" i="70"/>
  <c r="H287" i="70"/>
  <c r="I287" i="70" s="1"/>
  <c r="H277" i="70"/>
  <c r="H278" i="70" s="1"/>
  <c r="F277" i="70"/>
  <c r="I170" i="70"/>
  <c r="I176" i="70"/>
  <c r="I177" i="70"/>
  <c r="I180" i="70"/>
  <c r="I166" i="70"/>
  <c r="I168" i="70"/>
  <c r="F142" i="70"/>
  <c r="I243" i="70"/>
  <c r="I125" i="70"/>
  <c r="I126" i="70"/>
  <c r="I165" i="70"/>
  <c r="I167" i="70"/>
  <c r="I195" i="70"/>
  <c r="I151" i="70"/>
  <c r="I152" i="70"/>
  <c r="I130" i="70"/>
  <c r="I155" i="70"/>
  <c r="I127" i="70"/>
  <c r="I158" i="70"/>
  <c r="I149" i="70"/>
  <c r="I154" i="70"/>
  <c r="I132" i="70"/>
  <c r="I159" i="70"/>
  <c r="F171" i="70"/>
  <c r="I148" i="70"/>
  <c r="I157" i="70"/>
  <c r="I160" i="70"/>
  <c r="I153" i="70"/>
  <c r="I161" i="70"/>
  <c r="I129" i="70"/>
  <c r="I162" i="70"/>
  <c r="H171" i="70"/>
  <c r="I163" i="70"/>
  <c r="I147" i="70"/>
  <c r="I197" i="70"/>
  <c r="H198" i="70"/>
  <c r="I192" i="70"/>
  <c r="I140" i="70"/>
  <c r="I123" i="70"/>
  <c r="I141" i="70"/>
  <c r="I139" i="70"/>
  <c r="H94" i="70"/>
  <c r="I94" i="70" s="1"/>
  <c r="I111" i="70"/>
  <c r="H82" i="70"/>
  <c r="F81" i="70"/>
  <c r="I117" i="70"/>
  <c r="I106" i="70"/>
  <c r="I105" i="70"/>
  <c r="I108" i="70"/>
  <c r="H70" i="70"/>
  <c r="H59" i="70"/>
  <c r="I109" i="70"/>
  <c r="I116" i="70"/>
  <c r="I115" i="70"/>
  <c r="I112" i="70"/>
  <c r="I103" i="70"/>
  <c r="I102" i="70"/>
  <c r="I101" i="70"/>
  <c r="H93" i="70"/>
  <c r="H95" i="70"/>
  <c r="I95" i="70" s="1"/>
  <c r="H81" i="70"/>
  <c r="F82" i="70"/>
  <c r="H77" i="70"/>
  <c r="F77" i="70"/>
  <c r="C87" i="70"/>
  <c r="I44" i="70"/>
  <c r="C76" i="70"/>
  <c r="F67" i="70"/>
  <c r="I68" i="70"/>
  <c r="F75" i="70"/>
  <c r="I75" i="70" s="1"/>
  <c r="I69" i="70"/>
  <c r="I46" i="70"/>
  <c r="I48" i="70"/>
  <c r="I47" i="70"/>
  <c r="I49" i="70"/>
  <c r="I50" i="70"/>
  <c r="F45" i="70"/>
  <c r="H58" i="70"/>
  <c r="I58" i="70" s="1"/>
  <c r="F57" i="70"/>
  <c r="I57" i="70" s="1"/>
  <c r="F59" i="70"/>
  <c r="F56" i="70"/>
  <c r="I56" i="70" s="1"/>
  <c r="F60" i="70"/>
  <c r="I60" i="70" s="1"/>
  <c r="C64" i="70"/>
  <c r="C63" i="70"/>
  <c r="C55" i="70"/>
  <c r="C54" i="70"/>
  <c r="I198" i="70" l="1"/>
  <c r="I20" i="70" s="1"/>
  <c r="I277" i="70"/>
  <c r="I84" i="70"/>
  <c r="F80" i="70"/>
  <c r="I93" i="70"/>
  <c r="H97" i="70"/>
  <c r="I97" i="70" s="1"/>
  <c r="I15" i="70" s="1"/>
  <c r="I293" i="70"/>
  <c r="H266" i="70"/>
  <c r="I142" i="70"/>
  <c r="I17" i="70" s="1"/>
  <c r="F83" i="70"/>
  <c r="H83" i="70"/>
  <c r="F294" i="70"/>
  <c r="F295" i="70" s="1"/>
  <c r="I295" i="70" s="1"/>
  <c r="H279" i="70"/>
  <c r="H283" i="70" s="1"/>
  <c r="H300" i="70"/>
  <c r="F278" i="70"/>
  <c r="I189" i="70"/>
  <c r="I19" i="70" s="1"/>
  <c r="I171" i="70"/>
  <c r="I18" i="70" s="1"/>
  <c r="I81" i="70"/>
  <c r="I59" i="70"/>
  <c r="I118" i="70"/>
  <c r="I16" i="70" s="1"/>
  <c r="I82" i="70"/>
  <c r="I77" i="70"/>
  <c r="H89" i="70"/>
  <c r="F89" i="70"/>
  <c r="H80" i="70"/>
  <c r="H87" i="70"/>
  <c r="F87" i="70"/>
  <c r="F76" i="70"/>
  <c r="H76" i="70"/>
  <c r="C90" i="70"/>
  <c r="I67" i="70"/>
  <c r="F70" i="70"/>
  <c r="I70" i="70" s="1"/>
  <c r="F52" i="70"/>
  <c r="I52" i="70" s="1"/>
  <c r="I45" i="70"/>
  <c r="H63" i="70"/>
  <c r="F63" i="70"/>
  <c r="H64" i="70"/>
  <c r="F64" i="70"/>
  <c r="F55" i="70"/>
  <c r="H55" i="70"/>
  <c r="H54" i="70"/>
  <c r="F54" i="70"/>
  <c r="F40" i="70"/>
  <c r="F38" i="70"/>
  <c r="F37" i="70"/>
  <c r="F36" i="70"/>
  <c r="F35" i="70"/>
  <c r="H40" i="70"/>
  <c r="H38" i="70"/>
  <c r="H37" i="70"/>
  <c r="H36" i="70"/>
  <c r="H35" i="70"/>
  <c r="F41" i="70"/>
  <c r="C39" i="70"/>
  <c r="C74" i="70" s="1"/>
  <c r="H85" i="70" l="1"/>
  <c r="I85" i="70" s="1"/>
  <c r="I13" i="70" s="1"/>
  <c r="F85" i="70"/>
  <c r="I294" i="70"/>
  <c r="H61" i="70"/>
  <c r="I266" i="70"/>
  <c r="H426" i="70"/>
  <c r="F300" i="70"/>
  <c r="I300" i="70" s="1"/>
  <c r="I83" i="70"/>
  <c r="F279" i="70"/>
  <c r="I279" i="70" s="1"/>
  <c r="I278" i="70"/>
  <c r="H65" i="70"/>
  <c r="I89" i="70"/>
  <c r="I80" i="70"/>
  <c r="H88" i="70"/>
  <c r="F88" i="70"/>
  <c r="H90" i="70"/>
  <c r="F90" i="70"/>
  <c r="I87" i="70"/>
  <c r="I76" i="70"/>
  <c r="I54" i="70"/>
  <c r="I64" i="70"/>
  <c r="I63" i="70"/>
  <c r="F65" i="70"/>
  <c r="F74" i="70"/>
  <c r="F78" i="70" s="1"/>
  <c r="H74" i="70"/>
  <c r="H78" i="70" s="1"/>
  <c r="I55" i="70"/>
  <c r="F61" i="70"/>
  <c r="F39" i="70"/>
  <c r="F42" i="70" s="1"/>
  <c r="I40" i="70"/>
  <c r="I38" i="70"/>
  <c r="I37" i="70"/>
  <c r="I36" i="70"/>
  <c r="I35" i="70"/>
  <c r="H39" i="70"/>
  <c r="H41" i="70"/>
  <c r="I41" i="70" s="1"/>
  <c r="B11" i="70"/>
  <c r="F91" i="70" l="1"/>
  <c r="F283" i="70"/>
  <c r="H42" i="70"/>
  <c r="I78" i="70"/>
  <c r="I90" i="70"/>
  <c r="H71" i="70"/>
  <c r="H91" i="70"/>
  <c r="I88" i="70"/>
  <c r="I12" i="70"/>
  <c r="F71" i="70"/>
  <c r="I65" i="70"/>
  <c r="I74" i="70"/>
  <c r="I61" i="70"/>
  <c r="I39" i="70"/>
  <c r="A9" i="65"/>
  <c r="A8" i="65"/>
  <c r="H587" i="70" l="1"/>
  <c r="I283" i="70"/>
  <c r="F426" i="70"/>
  <c r="I426" i="70" s="1"/>
  <c r="I23" i="70" s="1"/>
  <c r="I91" i="70"/>
  <c r="I14" i="70" s="1"/>
  <c r="I71" i="70"/>
  <c r="I11" i="70" s="1"/>
  <c r="I42" i="70"/>
  <c r="E26" i="69"/>
  <c r="E15" i="69"/>
  <c r="F587" i="70" l="1"/>
  <c r="I587" i="70" s="1"/>
  <c r="I32" i="70"/>
  <c r="A6" i="72"/>
  <c r="A5" i="72"/>
  <c r="A4" i="72"/>
  <c r="A3" i="72"/>
  <c r="A2" i="72"/>
  <c r="A7" i="63" l="1"/>
  <c r="A5" i="63"/>
  <c r="A4" i="63"/>
  <c r="A7" i="62"/>
  <c r="A5" i="62"/>
  <c r="A4" i="62"/>
  <c r="A7" i="64"/>
  <c r="A5" i="64"/>
  <c r="A5" i="70"/>
  <c r="A4" i="70"/>
  <c r="C13" i="62" l="1"/>
  <c r="G5" i="73" s="1"/>
  <c r="E9" i="73" s="1"/>
  <c r="E8" i="73" s="1"/>
  <c r="E12" i="73" s="1"/>
  <c r="A2" i="70"/>
  <c r="E10" i="73" l="1"/>
  <c r="E13" i="73" s="1"/>
  <c r="E14" i="73" s="1"/>
  <c r="A10" i="65"/>
  <c r="A7" i="65"/>
  <c r="A9" i="7"/>
  <c r="A7" i="7"/>
  <c r="A6" i="7"/>
  <c r="A8" i="8"/>
  <c r="A6" i="8"/>
  <c r="A5" i="8"/>
  <c r="A9" i="9"/>
  <c r="A7" i="9"/>
  <c r="A6" i="9"/>
  <c r="A10" i="69"/>
  <c r="A9" i="69"/>
  <c r="A8" i="69"/>
  <c r="A7" i="69"/>
  <c r="E15" i="73" l="1"/>
  <c r="D13" i="62"/>
  <c r="A6" i="70"/>
  <c r="A3" i="70"/>
  <c r="A9" i="62"/>
  <c r="A3" i="62"/>
  <c r="A9" i="64"/>
  <c r="A4" i="64"/>
  <c r="A3" i="64"/>
  <c r="A9" i="63"/>
  <c r="A6" i="62"/>
  <c r="E13" i="62" l="1"/>
  <c r="E26" i="62" s="1"/>
  <c r="D13" i="63" s="1"/>
  <c r="D21" i="63" l="1"/>
  <c r="D22" i="63" s="1"/>
  <c r="C23" i="63" l="1"/>
  <c r="A18" i="71"/>
  <c r="A19" i="71" s="1"/>
</calcChain>
</file>

<file path=xl/sharedStrings.xml><?xml version="1.0" encoding="utf-8"?>
<sst xmlns="http://schemas.openxmlformats.org/spreadsheetml/2006/main" count="1334" uniqueCount="568">
  <si>
    <t>สรุป</t>
  </si>
  <si>
    <t>ค่าแรงงาน</t>
  </si>
  <si>
    <t>นิ้ว</t>
  </si>
  <si>
    <t>คอนกรีต</t>
  </si>
  <si>
    <t>ขนาดหน้าไม้</t>
  </si>
  <si>
    <t xml:space="preserve">แบบเลขที่  </t>
  </si>
  <si>
    <t>ไม้แบบ</t>
  </si>
  <si>
    <t>ไม้ค้ำยัน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</si>
  <si>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</si>
  <si>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</si>
  <si>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</si>
  <si>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</si>
  <si>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</si>
  <si>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</si>
  <si>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</si>
  <si>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</si>
  <si>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6 มม.</t>
  </si>
  <si>
    <t>9 มม.</t>
  </si>
  <si>
    <t>12 มม.</t>
  </si>
  <si>
    <t>15 มม.</t>
  </si>
  <si>
    <t>19 มม.</t>
  </si>
  <si>
    <t>25 มม.</t>
  </si>
  <si>
    <t>16 มม.</t>
  </si>
  <si>
    <t>20 มม.</t>
  </si>
  <si>
    <t>28 มม.</t>
  </si>
  <si>
    <t>ชนิดไม้</t>
  </si>
  <si>
    <t>ความยาว</t>
  </si>
  <si>
    <t>ปริมาตร</t>
  </si>
  <si>
    <t>เมตร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</si>
  <si>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</si>
  <si>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</si>
  <si>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</si>
  <si>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 xml:space="preserve"> ลำดับที่</t>
  </si>
  <si>
    <t>ลำดับที่</t>
  </si>
  <si>
    <t>รายการ</t>
  </si>
  <si>
    <t>ต้น</t>
  </si>
  <si>
    <t>เหล็กเส้นกลมผิวเรียบ/เมตร</t>
  </si>
  <si>
    <t>เหล็กเส้นกลมผิวข้ออ้อย/เมตร</t>
  </si>
  <si>
    <r>
      <t>ฟ</t>
    </r>
    <r>
      <rPr>
        <vertAlign val="superscript"/>
        <sz val="14"/>
        <rFont val="Cordia New"/>
        <family val="2"/>
      </rPr>
      <t>3</t>
    </r>
  </si>
  <si>
    <t xml:space="preserve">                  </t>
  </si>
  <si>
    <t xml:space="preserve"> </t>
  </si>
  <si>
    <t>แบบเลขที่</t>
  </si>
  <si>
    <t>เมื่อวันที่</t>
  </si>
  <si>
    <t>เดือน</t>
  </si>
  <si>
    <t>พ.ศ.</t>
  </si>
  <si>
    <t>หน่วย : บาท</t>
  </si>
  <si>
    <t xml:space="preserve">แบบเลขที่                                                                         </t>
  </si>
  <si>
    <t xml:space="preserve"> แบบ ปร. 5 (ก)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</si>
  <si>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</si>
  <si>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</si>
  <si>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</si>
  <si>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</si>
  <si>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</si>
  <si>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</si>
  <si>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</si>
  <si>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</si>
  <si>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</si>
  <si>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ถอดแบบ/คำนวณราคากลางโดย</t>
  </si>
  <si>
    <t>ต่อหน่วย</t>
  </si>
  <si>
    <t>ราคา</t>
  </si>
  <si>
    <t>แบบฟอร์มการถอดแบบสำรวจรายการและปริมาณงานคอนกรีต ไม้แบบ ไม้ค้ำยัน และเหล็กเสริมคอนกรีต</t>
  </si>
  <si>
    <t>แบบฟอร์มการถอดแบบสำรวจรายการและปริมาณงานไม้</t>
  </si>
  <si>
    <t xml:space="preserve">                              เมื่อวันที่              เดือน                             พ.ศ.</t>
  </si>
  <si>
    <t xml:space="preserve">                  เมื่อวันที่              เดือน                             พ.ศ.</t>
  </si>
  <si>
    <t>(ค่าใช้จ่ายพิเศษตามข้อกำหนดและค่าใช้จ่ายอื่นที่จำเป็นต้องมี)</t>
  </si>
  <si>
    <t>รวมค่าใช้จ่ายพิเศษตามข้อกำหนดฯ ทุกรายการ</t>
  </si>
  <si>
    <t>(ระบุรายการค่าใช้จ่ายพิเศษตามข้อกำหนดฯ)</t>
  </si>
  <si>
    <t>ที่</t>
  </si>
  <si>
    <t>รายการค่าใช้จ่าย</t>
  </si>
  <si>
    <t>รวมค่าใช้จ่าย</t>
  </si>
  <si>
    <t>ค่าภาษีมูลค่าเพิ่ม</t>
  </si>
  <si>
    <t>ค่าใช้จ่ายรวมภาษีมูลค่าเพิ่ม</t>
  </si>
  <si>
    <t>(สำหรับรายการที่มีภาษีมูลค่าเพิ่ม)</t>
  </si>
  <si>
    <t>1. แบบฟอร์มนี้ ผู้มีหน้าที่คำนวณราคากลางสามารถปรับปรุง เปลี่ยนแปลง และปรับใช้ได้ตามความเหมาะสม</t>
  </si>
  <si>
    <t xml:space="preserve">    และสอดคล้องตามข้อมูลข้อเท็จจริงสำหรับค่าใช้จ่ายพิเศษตามข้อกำหนดฯ  แต่ละรายการ</t>
  </si>
  <si>
    <t>2. การคำนวณค่าใช้จ่ายพิเศษตามข้อกำหนดฯ  ให้ผู้มีหน้าที่คำนวณราคากลางคำนวณตามข้อเท็จจริง</t>
  </si>
  <si>
    <t xml:space="preserve">    รายการใดต้องชำระภาษีมูลค่าเพิ่ม ให้รวมค่าภาษีมูลค่าเพิ่มด้วย</t>
  </si>
  <si>
    <t>ค่าใช้จ่ายรวม</t>
  </si>
  <si>
    <t>หน้าที่  ..../....</t>
  </si>
  <si>
    <t>แบบแสดงรายการ ปริมาณงาน และราคา</t>
  </si>
  <si>
    <t>(ค่าก่อสร้าง)</t>
  </si>
  <si>
    <t>แบบฟอร์มการถอดแบบสำรวจรายการ ปริมาณงาน และวัสดุก่อสร้างทั่วไป</t>
  </si>
  <si>
    <t>บาท</t>
  </si>
  <si>
    <t xml:space="preserve">  เงื่อนไขการใช้ตาราง Factor F</t>
  </si>
  <si>
    <t>แบบสรุปค่าก่อสร้าง</t>
  </si>
  <si>
    <t>แบบสรุปค่าครุภัณฑ์จัดซื้อ</t>
  </si>
  <si>
    <t>แบบแสดงการคำนวณและเหตุผลความจำเป็น</t>
  </si>
  <si>
    <t>สำหรับค่าใช้จ่ายพิเศษตามข้อกำหนดฯ</t>
  </si>
  <si>
    <t xml:space="preserve">  -24-</t>
  </si>
  <si>
    <t>รวมค่าก่อสร้างทั้งโครงการ/งานก่อสร้าง</t>
  </si>
  <si>
    <r>
      <t xml:space="preserve">  </t>
    </r>
    <r>
      <rPr>
        <b/>
        <sz val="15"/>
        <color theme="9" tint="-0.249977111117893"/>
        <rFont val="EucrosiaUPC"/>
        <family val="1"/>
      </rPr>
      <t xml:space="preserve">  </t>
    </r>
    <r>
      <rPr>
        <b/>
        <sz val="15"/>
        <color rgb="FFC00000"/>
        <rFont val="EucrosiaUPC"/>
        <family val="1"/>
      </rPr>
      <t>แบบ ปร.1</t>
    </r>
    <r>
      <rPr>
        <b/>
        <sz val="15"/>
        <rFont val="EucrosiaUPC"/>
        <family val="1"/>
        <charset val="222"/>
      </rPr>
      <t xml:space="preserve">   แผ่นที่  ..../.....</t>
    </r>
  </si>
  <si>
    <r>
      <rPr>
        <b/>
        <sz val="15"/>
        <color rgb="FFC00000"/>
        <rFont val="EucrosiaUPC"/>
        <family val="1"/>
      </rPr>
      <t>แบบ ปร.2</t>
    </r>
    <r>
      <rPr>
        <b/>
        <sz val="15"/>
        <rFont val="EucrosiaUPC"/>
        <family val="1"/>
        <charset val="222"/>
      </rPr>
      <t xml:space="preserve">   แผ่นที่  ...../.....</t>
    </r>
  </si>
  <si>
    <r>
      <rPr>
        <b/>
        <sz val="15"/>
        <color rgb="FFC00000"/>
        <rFont val="EucrosiaUPC"/>
        <family val="1"/>
      </rPr>
      <t>แบบ ปร.3</t>
    </r>
    <r>
      <rPr>
        <b/>
        <sz val="15"/>
        <rFont val="EucrosiaUPC"/>
        <family val="1"/>
        <charset val="222"/>
      </rPr>
      <t xml:space="preserve">  แผ่นที่ .... /....</t>
    </r>
  </si>
  <si>
    <t>แบบ ปร. 4 และ ปร. 5  ที่แนบ          มีจำนวน     1     ชุด</t>
  </si>
  <si>
    <t xml:space="preserve">               แบบ ปร.6   แผ่นที่ 1/1</t>
  </si>
  <si>
    <t>เงินประกันผลงานหัก.....0..….%</t>
  </si>
  <si>
    <t>ภาษีมูลค่าเพิ่ม..........7....……%</t>
  </si>
  <si>
    <t>1.  เหตุผลและความจำเป็นที่ต้องมีค่าใช้จ่ายพิเศษตามข้อกำหนดฯ รายการนี้</t>
  </si>
  <si>
    <t>2.  รายละเอียดการคำนวณ</t>
  </si>
  <si>
    <t xml:space="preserve">  --</t>
  </si>
  <si>
    <t xml:space="preserve"> --</t>
  </si>
  <si>
    <t>คณะกรรมการกำหนดราคากลาง</t>
  </si>
  <si>
    <t>หน่วยงานเจ้าของโครงการ : คณะนวัตกรรมและเทคโนโลยีการเกษตร  มหาวิทยาลัยเทคโนโลยีราชมงคลอีสาน</t>
  </si>
  <si>
    <t>กลุ่มงาน : งานก่อสร้าง</t>
  </si>
  <si>
    <t>สถานที่ก่อสร้าง : 77 หมู่7 ตำบลหนองระเวียง  อำเภอเมืองนครราชสีมา  จังหวัดนครราชสีมา</t>
  </si>
  <si>
    <t>สถานที่ก่อสร้าง : 744 ถนนสุรนารายณ์ ตำบลในเมือง อำเภอเมืองนครราชสีมา จังหวัดนครราชสีมา</t>
  </si>
  <si>
    <t>ดอกเบี้ยเงินกู้..........7.....……%</t>
  </si>
  <si>
    <t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t>
  </si>
  <si>
    <t>หน่วยงานเจ้าของโครงการ :มหาวิทยาลัยเทคโนโลยีราชมงคลอีสาน วิทยาเขตร้อยเอ็ด ณ ทุ่งกุลาร้องไห้</t>
  </si>
  <si>
    <t xml:space="preserve">     ...........................................                                                              </t>
  </si>
  <si>
    <t xml:space="preserve">            กรรมการ</t>
  </si>
  <si>
    <t xml:space="preserve">    กรรมการและเลขานุการ</t>
  </si>
  <si>
    <t xml:space="preserve">      (นายสายันต์ ขอนพุดซา)                                     </t>
  </si>
  <si>
    <t>หน่วยงานเจ้าของโครงการ : กองกลาง  มหาวิทยาลัยเทคโนโลยีราชมงคลอีสาน</t>
  </si>
  <si>
    <t>ราคากลาง</t>
  </si>
  <si>
    <t>(ตัวอักษร)</t>
  </si>
  <si>
    <t>COPY   ข้อความด้านบนวางช่องนี้ &gt;&gt;</t>
  </si>
  <si>
    <t>สามล้านสองแสนสี่หมื่นหกพันห้าร้อยแปดสิบบาทสี่สิบสองสตางค์</t>
  </si>
  <si>
    <t>งาน</t>
  </si>
  <si>
    <t>เหมา</t>
  </si>
  <si>
    <t xml:space="preserve">  แบบ ปร.4 (พ)   แผ่นที่ ... /....</t>
  </si>
  <si>
    <t>ค่าเจาะสำรวจสภาพชั้นดิน 2 จุด</t>
  </si>
  <si>
    <t>ตาราง Factor F  งานอาคาร</t>
  </si>
  <si>
    <t>การคำนวณหาค่า Factor-F เฉลี่ย</t>
  </si>
  <si>
    <t>เงินล่วงหน้าจ่าย</t>
  </si>
  <si>
    <t xml:space="preserve">หลักเกณฑ์การคำนวนราคากลางงานก่อสร้างตามหนังสือกรมบัญชีกลาง </t>
  </si>
  <si>
    <t>เงินประกันผลงานหัก</t>
  </si>
  <si>
    <t>หนังสือกรมบัญชีกลางที่ กค 0433.2/ว.499   ลว. 28 สิงหาคม  2566</t>
  </si>
  <si>
    <t>ดอกเบี้ยเงินกู้</t>
  </si>
  <si>
    <t>ราคาค่าวัสดุและค่าแรงที่ประมาณราคาได้</t>
  </si>
  <si>
    <t>Factor F =</t>
  </si>
  <si>
    <r>
      <t>D - ((D-E)*(A-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)/(</t>
    </r>
    <r>
      <rPr>
        <b/>
        <sz val="14"/>
        <color indexed="10"/>
        <rFont val="CordiaUPC"/>
        <family val="2"/>
        <charset val="222"/>
      </rPr>
      <t>C</t>
    </r>
    <r>
      <rPr>
        <b/>
        <sz val="14"/>
        <rFont val="CordiaUPC"/>
        <family val="2"/>
        <charset val="222"/>
      </rPr>
      <t>-</t>
    </r>
    <r>
      <rPr>
        <b/>
        <sz val="14"/>
        <color indexed="12"/>
        <rFont val="CordiaUPC"/>
        <family val="2"/>
        <charset val="222"/>
      </rPr>
      <t>B</t>
    </r>
    <r>
      <rPr>
        <b/>
        <sz val="14"/>
        <rFont val="CordiaUPC"/>
        <family val="2"/>
        <charset val="222"/>
      </rPr>
      <t>))</t>
    </r>
  </si>
  <si>
    <t>B</t>
  </si>
  <si>
    <t>B : ค่างานต้นทุนต่ำ</t>
  </si>
  <si>
    <t>(บาท)</t>
  </si>
  <si>
    <t>A</t>
  </si>
  <si>
    <t>A : ค่างานต้นทุนที่ประมาณราคาได้(วัสดุ+แรงงาน)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</si>
  <si>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</si>
  <si>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</si>
  <si>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</si>
  <si>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</si>
  <si>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</si>
  <si>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</si>
  <si>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</si>
  <si>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</si>
  <si>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งานรื้อถอน</t>
  </si>
  <si>
    <t>งานปรับปรุงหลังคา</t>
  </si>
  <si>
    <t>คำนวณราคากลาง : โดยผู้ประมาณราคา  เมื่อวันที่.........เดือน ….................. พ.ศ. 2569</t>
  </si>
  <si>
    <t>รื้อถอนหลังคา</t>
  </si>
  <si>
    <t>รื้อถอน ผนัง</t>
  </si>
  <si>
    <t xml:space="preserve"> รื้อถอนผนังก่ออิฐมวลเบา ชั้นล่าง (ด้านหน้าอาคาร) ฝั่งร้านถ่ายเอกสาร</t>
  </si>
  <si>
    <t xml:space="preserve"> รื้อถอนผนังก่ออิฐมวลเบา ชั้นล่าง (ด้านหน้าอาคาร) สนง.ศึกษาทั่วไป</t>
  </si>
  <si>
    <t>รื้อถอน โครงสร้างคอนกรีต</t>
  </si>
  <si>
    <t xml:space="preserve"> รื้อถอนโครงสร้างทางลาดคนพิการ</t>
  </si>
  <si>
    <t xml:space="preserve"> รื้อถอนผนังก่ออิฐมอญ ทางลาดคนพิการ</t>
  </si>
  <si>
    <t xml:space="preserve"> รื้อถอนผนังเบา (หลังเวที ตะโกราย 2 ชั้น 3)</t>
  </si>
  <si>
    <t xml:space="preserve"> รื้อถอนผนังเบา (เหนือ เวที ตะโกราย 2 ชั้น 3)</t>
  </si>
  <si>
    <t xml:space="preserve"> รื้อถอนผนังเบา (หลัง เวที ตะโกราย 1 ชั้น 3)</t>
  </si>
  <si>
    <t xml:space="preserve"> รื้อถอนผนังเบา (หลังเวที ตะโกราย 3 ชั้น 4)</t>
  </si>
  <si>
    <t xml:space="preserve"> รื้อถอนแผ่นมุงหลังคา Metal Sheet  (ส่วนตะโกราย 3)</t>
  </si>
  <si>
    <t xml:space="preserve"> รื้อถอนแผ่นมุงหลังคา Metal Sheet  (ส่วนตะโกราย 2)</t>
  </si>
  <si>
    <t xml:space="preserve"> รื้อถอนแผ่นมุงหลังคา Metal Sheet  (ส่วนตะโกราย 1) หลังเวที</t>
  </si>
  <si>
    <t xml:space="preserve"> รื้อถอนแผ่นมุงหลังคา Metal Sheet  (ส่วนตะโกราย 2) หลังเวที</t>
  </si>
  <si>
    <t xml:space="preserve"> รื้อถอนแผ่นมุงหลังคา Metal Sheet  (ส่วนทางเข้าอาคาร)</t>
  </si>
  <si>
    <t xml:space="preserve"> รื้อถอนแผ่นมุงหลังคา Metal Sheet  (ส่วนโถงหน้าอาคาร)</t>
  </si>
  <si>
    <t xml:space="preserve"> รื้อถอนแผ่นมุงหลังคา Metal Sheet  (ส่วนโถงกลางอาคาร)</t>
  </si>
  <si>
    <t>รื้อถอนฝ้าเพดาน</t>
  </si>
  <si>
    <t xml:space="preserve"> รื้อถอนฝ้าเพดาน (ห้องสำนักงาน ชั้น 2)</t>
  </si>
  <si>
    <t xml:space="preserve"> รื้อถอนฝ้าเพดาน (ระเบียงทางเดินด้านข้างและหลังเวที ตะโกราย 1)</t>
  </si>
  <si>
    <t xml:space="preserve"> รื้อถอนฝ้าเพดาน (หลังเวที ตะโกราย 2)</t>
  </si>
  <si>
    <t xml:space="preserve"> รื้อถอนฝ้าเพดาน (หลังเวที ตะโกราย 3)</t>
  </si>
  <si>
    <t xml:space="preserve"> รื้อถอนฝ้าเพดาน (ระเบียงทางเดินด้านข้าง ตะโกราย 3)</t>
  </si>
  <si>
    <t xml:space="preserve"> รื้อถอนฝ้าเพดาน (ระเบียงห้องรับรอง ตะโกราย 3)</t>
  </si>
  <si>
    <t xml:space="preserve"> รื้อถอนฝ้าเพดาน (บันได ST-2)</t>
  </si>
  <si>
    <t xml:space="preserve"> รื้อถอนฝ้าเพดาน (โถงหน้าห้องน้ำ ตะโกราย 2)</t>
  </si>
  <si>
    <t>รวมงานรื้อถอน (1)</t>
  </si>
  <si>
    <t xml:space="preserve"> รื้อถอนผนังก่ออิฐมวลเบา ชั้น 2 (ด้านหน้าอาคาร) สวท.</t>
  </si>
  <si>
    <t>ม.</t>
  </si>
  <si>
    <t xml:space="preserve">  ครอบมุม Flashing</t>
  </si>
  <si>
    <t>รื้อถอนงานระบายฝน</t>
  </si>
  <si>
    <t xml:space="preserve">รื้อถอนรางรับน้ำฝน </t>
  </si>
  <si>
    <t>รื้อถอนช่องท่อระบายน้ำฝน</t>
  </si>
  <si>
    <t>รื้อถอนท่อน้ำฝนเดิม</t>
  </si>
  <si>
    <t>อัน</t>
  </si>
  <si>
    <t xml:space="preserve">  รางระบายน้ำฝน</t>
  </si>
  <si>
    <t>งานปรับปรุงฝ้าเพดาน</t>
  </si>
  <si>
    <t xml:space="preserve">  แผ่นฝ้าเพดานยิปซั่มบอร์ด หนา 9 มม.</t>
  </si>
  <si>
    <t xml:space="preserve">  แผ่นฝ้าเพดาน แบบทีบาร์  (ห้องน้ำ WC1 ชั้น1-3,WC3, WC6 )</t>
  </si>
  <si>
    <t xml:space="preserve">  งานผนังแผ่น Metal Sheet ภายนอกอาคาร</t>
  </si>
  <si>
    <t xml:space="preserve">  งานผนังแผ่น ยิปซั่มบอร์ดกันชื้น ภายในอาคาร</t>
  </si>
  <si>
    <t xml:space="preserve">  งานเสริมโครงเคร่าผนัง</t>
  </si>
  <si>
    <t xml:space="preserve">งานแผง Facade </t>
  </si>
  <si>
    <t xml:space="preserve">  แผ่น Metal Sheet ครอบปิดหลังคา (ตะโกราย3)</t>
  </si>
  <si>
    <t xml:space="preserve">  แผ่นอลูมิเนียมคอมโพสิตฉลุลาย</t>
  </si>
  <si>
    <t xml:space="preserve">ครุภัณฑ์ระบบปรับอากาศและระบายอากาศ </t>
  </si>
  <si>
    <t>ครุภัณฑ์ระบบควบคุมการใช้พลังงานอาคารอัจฉริยะ</t>
  </si>
  <si>
    <t>รวมค่าครุภัณฑ์</t>
  </si>
  <si>
    <t>เงินล่วงหน้าจ่าย........15...…...%</t>
  </si>
  <si>
    <t>ค่างานก่อสร้าง</t>
  </si>
  <si>
    <t>ค่างานครุภัณฑ์</t>
  </si>
  <si>
    <t>งานฝ้าเพดาน</t>
  </si>
  <si>
    <t>C1 ฝ้าเพดานยิบซั่มบอร์ด หนา 12 มม. โครงเคร่าเหล็กชุบสังกะสี 0.40 x 1.00 ม</t>
  </si>
  <si>
    <t>C2 ฝ้าเพดานลดเสียงสะท้อน หนาไม่น้อย 12 มม. โครงเคร่าเหล็กชุบสังกะสี</t>
  </si>
  <si>
    <t>สีทาฝ้าเพดานสีน้ำอะครีลิค มอก.2321-2549</t>
  </si>
  <si>
    <t>งานพื้น</t>
  </si>
  <si>
    <t>พื้นกระเบื้องยาง SPC ลายไม้ ชนิดคลิกล๊อก เคลือบผิวหน้าหนา 0.5 มม. ขนาด 1220x180x5 มม.</t>
  </si>
  <si>
    <t>บัวยาง PVC</t>
  </si>
  <si>
    <t>งานผนัง</t>
  </si>
  <si>
    <t>ผนังยิปซั่มบอร์ด หนา 9 มม.โครงคร่าวเหล็กชุบสังกะสี  ฉาบเรียบ ทาสี เลือกสีภายหลัง</t>
  </si>
  <si>
    <t>สีน้ำอะครีลิค ทาภายใน มอก.2321-2549</t>
  </si>
  <si>
    <t>งานประตู - หน้าต่างทั้งภายนอกภายในอาคาร</t>
  </si>
  <si>
    <t>งานอื่นๆ</t>
  </si>
  <si>
    <t xml:space="preserve">ป้ายชื่อพลาสวูด (เลือกรูปแบบตัวอักษรภายหลัง) </t>
  </si>
  <si>
    <t>งานโครงเหล็ก</t>
  </si>
  <si>
    <t>ชุด</t>
  </si>
  <si>
    <t>เส้น</t>
  </si>
  <si>
    <t>งานปรับปรุงโถงทางเข้า ชั้นที่ 1</t>
  </si>
  <si>
    <t>งานปรับปรุง ห้องเรียน 100 ที่นั่ง ชั้นที่ 2</t>
  </si>
  <si>
    <t>งานปรับปรุง ห้องประชุม 9 ที่นั่ง ชั้นที่ 2</t>
  </si>
  <si>
    <t>งานปรับปรุง ห้องปฎิบัติการวิจัยน้ำ ชั้นที่ 1</t>
  </si>
  <si>
    <t>งานปรับปรุง ห้องปฏิบัติการวิจัยพัฒนาและผลิตอุปกรณ์อิเล็กทรอนิกส์ ชั้นที่ 1 (Semi-Conductor)</t>
  </si>
  <si>
    <t>หมวดงานไฟฟ้ากำลังและไฟฟ้าสื่อสาร</t>
  </si>
  <si>
    <t>ตรม.</t>
  </si>
  <si>
    <t>ท่อน</t>
  </si>
  <si>
    <t>ตร.ม</t>
  </si>
  <si>
    <t>โคม</t>
  </si>
  <si>
    <t>วัสดุอะคูสติก กันเสียงสะท้อนติดตั้งภายในผนัง ขนาด 0.40X1.20 ม.</t>
  </si>
  <si>
    <t>กก.</t>
  </si>
  <si>
    <t>งานเทคอนกรีตโครงสร้างปรับประดับ 240 ksc cube</t>
  </si>
  <si>
    <t>เหล็กไวร์เมช 0.20x0.20x4.0 มม.</t>
  </si>
  <si>
    <t xml:space="preserve">พื้นปูนทราย ปรับระดับ พร้อมขัดมัน </t>
  </si>
  <si>
    <t>ปรับปรุงซ่อมแซมชุด ช่องแสงกระจกอลูมิเนียมเดิม</t>
  </si>
  <si>
    <t>งานชุดบันไดโครงเหล็ก</t>
  </si>
  <si>
    <t xml:space="preserve">งานทาสีสัญสักษณ์ผู้พิการ  </t>
  </si>
  <si>
    <t>รื้อถอนดวงโคมพร้อมสายไฟฟ้าเดิม รื้อกอง</t>
  </si>
  <si>
    <t>สีน้ำอะครีลิค ทาภายใน มอก.2321-2549  ภายในโถงอาคาร ชั้นที่ 2</t>
  </si>
  <si>
    <t>สีน้ำอะครีลิค ทาภายใน มอก.2321-2549 ภายในโถงอาคาร ชั้นที่ 3</t>
  </si>
  <si>
    <t>สีน้ำอะครีลิค ทาภายใน มอก.2321-2549 ภายในโถงอาคาร ชั้นที่ 4</t>
  </si>
  <si>
    <t>งานซ่อมราวบันได ราวกันตก</t>
  </si>
  <si>
    <t xml:space="preserve">งานพื้นเวที </t>
  </si>
  <si>
    <t>เหล็กกล่อง 2x2นิ้ว หนา 3.2 มม.หนัก 4.50 กก/ม.</t>
  </si>
  <si>
    <t xml:space="preserve">แผ่นซีเมนต์บอร์ด ขนาด 1.20x2.40 ม.หนา 24 มม. </t>
  </si>
  <si>
    <t>คิ้วเก็บขอบมุม PVC</t>
  </si>
  <si>
    <t>กระดานไวท์บอร์ดกระจกขนาด 120 X 210 ซม</t>
  </si>
  <si>
    <t>งานปรับปรุง ห้องเรียน 60 ที่นั่ง ชั้นที่ 2</t>
  </si>
  <si>
    <t>ผนังยิปซั่มบอร์ด หนา 9 มม.โครงคร่าวเหล็กชุบสังกะสี ด้านเดียว ฉาบเรียบ ทาสี เลือกสีภายหลัง</t>
  </si>
  <si>
    <t>งานระบบท่อประปา</t>
  </si>
  <si>
    <t>ท่อ PVC. ชั้น 13.5  ขนาด  Dia. 1/2"</t>
  </si>
  <si>
    <t>ท่อ PVC. ชั้น 13.5  ขนาด  Dia. 3/4"</t>
  </si>
  <si>
    <t>Support</t>
  </si>
  <si>
    <t>งานทดสอบ ทำความสะอาด ทาสีทำสัญลักษณ์ท่อ</t>
  </si>
  <si>
    <t>ประตูน้ำ ขนาดเส้นผ่านศูนย์กลาง 2 นิ้ว</t>
  </si>
  <si>
    <t>ตัว</t>
  </si>
  <si>
    <t>งานระบบท่อน้ำเสีย</t>
  </si>
  <si>
    <t>ท่อ PVC. ชั้น 8.5  ขนาด  Dia. 1"</t>
  </si>
  <si>
    <t>ท่อ PVC. ชั้น 8.5  ขนาด  Dia. 1-1/2"</t>
  </si>
  <si>
    <t>ท่อ PVC. ชั้น 8.5  ขนาด  Dia. 2"</t>
  </si>
  <si>
    <t>งานเจาะ Coring พื้น</t>
  </si>
  <si>
    <t>ขนาดรูเจาะ 2"</t>
  </si>
  <si>
    <t>จุด</t>
  </si>
  <si>
    <t xml:space="preserve">FCO  ขนาด  Dia. 3"   </t>
  </si>
  <si>
    <t>งานชุดช่องแสงกระจกอลูมิเนียม</t>
  </si>
  <si>
    <t xml:space="preserve">รื้อถอนโถสุขภัณฑ์ </t>
  </si>
  <si>
    <t xml:space="preserve">รื้อถอนก๊อกน้ำโถปัสสวะชาย </t>
  </si>
  <si>
    <t xml:space="preserve">รื้อถอนชุดผนังสำเร็จรูปห้องน้ำ </t>
  </si>
  <si>
    <t xml:space="preserve">รื้อถอนก๊อกน้ำภายในห้องน้ำ </t>
  </si>
  <si>
    <t>รื้อพื้นกระเบื้องห้องน้ำ เฉพาะส่วนที่ชำรุด</t>
  </si>
  <si>
    <t>รื้อกระเบื้องผนังห้องน้ำที่ เฉพาะส่วนที่ชำรุด</t>
  </si>
  <si>
    <t>พื้น 2 พื้นปูกระเบื้องแกรนิตโต้ ห้องน้ำชนิดกันลื่น ขนาด 40x40 ซม. ค่าR9 เลือกสีภายหลัง</t>
  </si>
  <si>
    <t>กระเบื้องแกรนิตโต้ ปูผนัง ขนาด 20 x 40 ซม. เลือกสีภายหลัง</t>
  </si>
  <si>
    <t>งานปูนทรายปรับระดับ</t>
  </si>
  <si>
    <t>งานปูนกาวปูกระเบื้อง</t>
  </si>
  <si>
    <t>งานยาแนวกระเบื้อง</t>
  </si>
  <si>
    <t>งานสุขภัณฑ์   ชั้นที่ 4</t>
  </si>
  <si>
    <t xml:space="preserve">โถสุขภัณฑ์ ตั้งพื้น รุ่นประหยัดน้ำ ใช้น้ำ 6 ลิตร พร้อมอุปกรณ์ครบชุด
</t>
  </si>
  <si>
    <t>ก๊อก โถปัสสาวะชาย แบบกดจั๊มชนิดกดหน่วงเวลา พร้อมอุปกรณ์ครบชุด</t>
  </si>
  <si>
    <t>ก๊อกน้ำแบบกดจั๊ม ชนิดกดหน่วงเวลา พร้อมอุปกรณ์ครบชุด</t>
  </si>
  <si>
    <t>สายฉีดชำระ พร้อมแขวน</t>
  </si>
  <si>
    <t>สต๊อปวาล์ว เปิด-ปิด น้ำ อุปกรณ์</t>
  </si>
  <si>
    <t>สติกเกอร์สัญลักษณ์ ติดห้องน้ำ สำหรับติดประตู ชาย หญิง คนพิการ</t>
  </si>
  <si>
    <t>ถังขยะภายในห้องน้ำ</t>
  </si>
  <si>
    <t>ที่ใส่กระดาษชำระแสตนเลส ไม่มีฝา</t>
  </si>
  <si>
    <t>ผนังกั้นห้องน้ำสำเร็จรูป สำหรับห้องน้ำหญิง, สำหรับห้องน้ำชาย</t>
  </si>
  <si>
    <t>หมวดงานระบบปรับอากาศและระบายอากาศ</t>
  </si>
  <si>
    <t xml:space="preserve">งานบำรุงรักษาระบบปรับอากาศ </t>
  </si>
  <si>
    <t>บำรุงรักษาเครื่องปรับอากาศแบบแยกส่วน</t>
  </si>
  <si>
    <t>เครื่อง</t>
  </si>
  <si>
    <t>งานบำรุงรักษาระบบปรับอากาศ  ห้องบรรยายขนาด 1,000 ที่นั่งชั้นที่ 3</t>
  </si>
  <si>
    <t>งานบำรุงรักษาระบบปรับอากาศ  ห้องบรรยายขนาด 500 ที่นั่งชั้นที่ 3</t>
  </si>
  <si>
    <t>งานระบบระบายอากาศ</t>
  </si>
  <si>
    <t xml:space="preserve">พัดลมระบายอากาศ </t>
  </si>
  <si>
    <t>Hanger &amp; Support</t>
  </si>
  <si>
    <t>Accessories</t>
  </si>
  <si>
    <t>ท่อ PVC Class 5</t>
  </si>
  <si>
    <t>ท่อลมสำหรับพัดลมระบายอากาศ ขนาด 10 นิ้ว</t>
  </si>
  <si>
    <t>ท่อลมอลูมิเนียมฟอยล์แบบแข็ง ขนาด 10 นิ้ว</t>
  </si>
  <si>
    <t>หน้ากากสำหรับจ่ายลม (Supply,Return)</t>
  </si>
  <si>
    <t>ฝาครอบช่องระบายอากาศ</t>
  </si>
  <si>
    <t>ข้องอ , ข้อต่อ</t>
  </si>
  <si>
    <t>Fitting , Support</t>
  </si>
  <si>
    <t xml:space="preserve">Accessories </t>
  </si>
  <si>
    <t>งานระบบไฟฟ้าพัดลมระบายอากาศ</t>
  </si>
  <si>
    <t xml:space="preserve">THW 1 x 1.5 Sqmm </t>
  </si>
  <si>
    <t xml:space="preserve">Smart Switch </t>
  </si>
  <si>
    <t xml:space="preserve">ห้องเรียน3 ขนาด 140 ที่นั่ง </t>
  </si>
  <si>
    <t xml:space="preserve">ห้องเรียน5 ขนาด 70 ที่นั่ง </t>
  </si>
  <si>
    <t xml:space="preserve">เครื่องแลกเปลี่ยนอากาศ ขนาดไม่น้อยกว่า 1000 CMH พร้อมอุปกรณ์ควบคุม </t>
  </si>
  <si>
    <t>ท่อลมสำหรับพัดลมระบายอากาศ ขนาด 6 นิ้ว</t>
  </si>
  <si>
    <t>ท่อลมสำหรับแลกเปลี่ยนอากาศ ขนาด 10 นิ้ว</t>
  </si>
  <si>
    <t>ท่อลมอลูมิเนียมฟอยล์แบบแข็ง ขนาด 6 นิ้ว</t>
  </si>
  <si>
    <t>VCT 2 x 1.0 sq.mm</t>
  </si>
  <si>
    <t xml:space="preserve">ห้องเรียน6 ขนาด 70 ที่นั่ง </t>
  </si>
  <si>
    <t xml:space="preserve">ห้องเรียน7 ขนาด 70 ที่นั่ง </t>
  </si>
  <si>
    <t>Co-Working Space โซน BOX Space</t>
  </si>
  <si>
    <t>ท่อลมสำหรับพัดลมระบายอากาศ ขนาด 8 นิ้ว</t>
  </si>
  <si>
    <t>ท่อลมอลูมิเนียมฟอยล์แบบแข็ง ขนาด 8 นิ้ว</t>
  </si>
  <si>
    <t>ติดตั้งพัดลมระบายอากาศ</t>
  </si>
  <si>
    <t>ACCESSORIES</t>
  </si>
  <si>
    <t>ห้องบรรยายตะโกราย 1 ขนาด 300 ที่นั่ง</t>
  </si>
  <si>
    <t>ตู้</t>
  </si>
  <si>
    <t>ครุภัณฑ์ระบบปรับอากาศและระบายอากาศ</t>
  </si>
  <si>
    <t>รวมราคากลุ่มงานอาคาร / งานครุภัณฑ์</t>
  </si>
  <si>
    <t>หมวดงานระบบปรับอากาศ</t>
  </si>
  <si>
    <t>ชั้นที่2 Co-Working Space โซน BOX Space</t>
  </si>
  <si>
    <t>หมวดงานระบบระบายอากาศ</t>
  </si>
  <si>
    <t>พัดลมเติมอากาศและระบายอากาศแบบฝั่งฝ้าต่อท่อขนาดไม่น้อยกว่า 1,900 CMH</t>
  </si>
  <si>
    <t xml:space="preserve">ห้องเรียน4 ขนาด 100 ที่นั่ง </t>
  </si>
  <si>
    <t>พัดลมระบายอากาศแบบฝังฝ้าเพดานขนาดไม่น้อยกว่า 530 CMH</t>
  </si>
  <si>
    <t xml:space="preserve">เครื่องแลกเปลี่ยนอากาศ ขนาดไม่น้อยกว่า 1,000 CMH พร้อมอุปกรณ์ควบคุม </t>
  </si>
  <si>
    <t>พัดลมระบายอากาศแบบฝังฝ้าเพดานขนาดไม่น้อยกว่า 800 CMH</t>
  </si>
  <si>
    <t>รวมราคางานระบบปรับอากาศเละระบายอากาศ</t>
  </si>
  <si>
    <t>อุปกรณ์หลักประจำอาคาร</t>
  </si>
  <si>
    <t>ระบบตรวจวัดและบริหารจัดการการใช้พลังงานและสภาพแวดล้อมอาคารเขียวอัจฉริยะ</t>
  </si>
  <si>
    <t>ระบบ</t>
  </si>
  <si>
    <t>อุปกรณ์สลับสัญญาณเครือข่ายพร้อมจ่ายพลังงานไฟฟ้า (PoE) ชนิด 48 พอร์ต</t>
  </si>
  <si>
    <t>อุปกรณ์เก็บบันทึกภาพและการประมวลผลวิเคราะห์ใบหน้า</t>
  </si>
  <si>
    <t>กล้องตรวจจับบุคคลภายในพื้นที่</t>
  </si>
  <si>
    <t>อุปกรณ์ตรวจวัดการใช้พลังงานไฟฟ้าระบบย่อยประจำอาคาร</t>
  </si>
  <si>
    <t>อุปกรณ์ตรวจวัดการใช้น้ำประปาประจำอาคาร</t>
  </si>
  <si>
    <t>ห้องเรียนขนาดไม่เกิน 70 ที่นั่ง (ห้องเรียน 5,6,7,8,9,10,ห้องประชุม)</t>
  </si>
  <si>
    <t>ชุดอุปกรณ์ควบคุมเครื่องปรับอากาศอัตโนมัติชนิดแผงควบคุม</t>
  </si>
  <si>
    <t>อุปกรณ์วัดคุณภาพอากาศภายในห้อง</t>
  </si>
  <si>
    <t>ระบบควบคุมการระบายอากาศภายในห้อง</t>
  </si>
  <si>
    <t>ห้องเรียนขนาดไม่เกิน 100 ที่นั่ง (ห้องเรียน 1,2,3,4)</t>
  </si>
  <si>
    <t>ห้องเรียน 11 ขนาด 60 ที่นั่ง</t>
  </si>
  <si>
    <t>ห้องบรรยายขนาด 500 ที่นั่ง (ตะโกราย 1)</t>
  </si>
  <si>
    <t>รวมครุภัณฑ์ระบบควบคุมการใช้พลังงานอาคารอัจฉริยะ</t>
  </si>
  <si>
    <t>รวมราคาหมวดงานครุภัณฑ์</t>
  </si>
  <si>
    <t>สีทาท้องพื้น สีน้ำอะครีลิค</t>
  </si>
  <si>
    <t>งานโครงสร้าง</t>
  </si>
  <si>
    <t xml:space="preserve">ชั้นที่ 2 ห้องเรียน 2 ขนาด 140 ที่นั่ง </t>
  </si>
  <si>
    <t xml:space="preserve">ชั้นที่ 2 ห้องเรียน 1 ขนาด 140 ที่นั่ง </t>
  </si>
  <si>
    <t xml:space="preserve">  งานมุงหลังคาแผ่น Metal Sheet ระบบ Standing Seam</t>
  </si>
  <si>
    <t xml:space="preserve">  งานผนังแผ่น Metal Sheet ภายนอกอาคาร + ฉนวน PU 1 "</t>
  </si>
  <si>
    <t>งานปรับปรุงภายในโถงอาคาร ชั้นที่ 1, ชั้นที่ 2, ชั้นที่ 3 และชั้นที่ 4</t>
  </si>
  <si>
    <t>สีน้ำอะครีลิค ทาภายใน มอก.2321-2549  ภายในโถงอาคาร ชั้นที่ 1</t>
  </si>
  <si>
    <t xml:space="preserve">  แผ่นฝ้าเพดาน แผ่น Metal Sheet ลอนฝ้า</t>
  </si>
  <si>
    <t xml:space="preserve">  งานเสริมโครงเคร่าฝ้าเพดาน</t>
  </si>
  <si>
    <t xml:space="preserve">  แผ่นโพลีคาบอร์เนต สีใส พร้อมโครงคร่าว</t>
  </si>
  <si>
    <t xml:space="preserve">ชั้นที่ 2 ห้องเรียน 3 ขนาด 140 ที่นั่ง </t>
  </si>
  <si>
    <t xml:space="preserve">ห้องเรียน 4 ขนาด 70 ที่นั่ง </t>
  </si>
  <si>
    <t>งานระบบระบายอากาศ ชั้นที่3</t>
  </si>
  <si>
    <t>รวม หมวดงานระบบปรับอากาศและระบายอากาศ</t>
  </si>
  <si>
    <t xml:space="preserve">ตู้จ่ายไฟฟ้า ตู้โหลด Center </t>
  </si>
  <si>
    <t>ตู้โหลดเซ็นเตอร์ 3 เฟส 4 สาย 100 A 12 ช่อง</t>
  </si>
  <si>
    <t>ตู้โหลดเซ็นเตอร์ 3 เฟส 4 สาย 100 A 36 ช่อง</t>
  </si>
  <si>
    <t>ตู้ DB3  6 วงจร  400 A เฟส 6 ช่อง + Energy meter</t>
  </si>
  <si>
    <t>Circuit Breaker 1 Pole 10AT/32AF, IC&gt;=10kA</t>
  </si>
  <si>
    <t>Circuit Breaker 1 Pole 16AT/32AF, IC&gt;=10kA</t>
  </si>
  <si>
    <t>Circuit Breaker 1 Pole 16AT/32AF , IC&gt;=10kA 30mA( กันไฟดูด )</t>
  </si>
  <si>
    <t>Circuit Breaker 3 Pole16AT/32AF, IC&gt;=10kA</t>
  </si>
  <si>
    <t>MCCB 3 Pole32AT/100AF, IC&gt;=25kA</t>
  </si>
  <si>
    <t>MCCB 3 Pole80AT/100AF, IC&gt;=25kA</t>
  </si>
  <si>
    <t>MCCB 3 Pole100AT/100AF, IC&gt;=25kA</t>
  </si>
  <si>
    <t>MCCB 3 Pole125AT/250AF, IC&gt;=25kA</t>
  </si>
  <si>
    <t>MCCB 3 Pole 225AT/250AF, IC&gt;=25kA</t>
  </si>
  <si>
    <t xml:space="preserve">อุปกรณ์ประกอบการติดตั้งอื่นๆ คิดค่าวัสดุ 5% </t>
  </si>
  <si>
    <t xml:space="preserve">งานเดินสายไฟฟ้า </t>
  </si>
  <si>
    <t>สายไฟฟ้า THW (IEC 01) ขนาด 1.5 ตร.มม. IEC 01</t>
  </si>
  <si>
    <t>สายไฟฟ้า THW (IEC 01) ขนาด 2.5 ตร.มม. IEC 01</t>
  </si>
  <si>
    <t>สายไฟฟ้า THW (IEC 01) ขนาด 4 ตร.มม. IEC 01</t>
  </si>
  <si>
    <t>สายไฟฟ้า THW (IEC 01) ขนาด 6 ตร.มม. IEC 01</t>
  </si>
  <si>
    <t>สายไฟฟ้า THW (IEC 01) ขนาด 10 ตร.มม. IEC 01</t>
  </si>
  <si>
    <t>สายไฟฟ้า THW (IEC 01) ขนาด 16 ตร.มม. IEC 01</t>
  </si>
  <si>
    <t>สายไฟฟ้า THW (IEC 01) ขนาด 25 ตร.มม. IEC 01</t>
  </si>
  <si>
    <t>สายไฟฟ้า THW (IEC 01) ขนาด 70 ตร.มม. IEC 01</t>
  </si>
  <si>
    <t>สายไฟฟ้า THW (IEC 01) ขนาด 150 ตร.มม. IEC 01</t>
  </si>
  <si>
    <t>ท่อร้อยเดินสายไฟ</t>
  </si>
  <si>
    <t>ท่อร้อยสายไฟฟ้า EMT ขนาด 15mm. (1/2 " )</t>
  </si>
  <si>
    <t>ท่อร้อยสายไฟฟ้า EMT ขนาด 20mm. (3/4 " )</t>
  </si>
  <si>
    <t>ท่อร้อยสายไฟฟ้า EMT ขนาด 25mm. (1" )</t>
  </si>
  <si>
    <t>ท่อร้อยสายไฟฟ้า EMT ขนาด 32mm. (1-1/4 " )</t>
  </si>
  <si>
    <t>ท่อร้อยสายไฟฟ้า IMC ขนาด 50mm. (2 " )</t>
  </si>
  <si>
    <t>ท่อร้อยสายไฟฟ้า IMC ขนาด 65mm. (2 1/2 " )</t>
  </si>
  <si>
    <t>ท่อร้อยสายไฟฟ้า IMC ขนาด 80mm. (3 " )</t>
  </si>
  <si>
    <t>ท่อร้อยสายไฟฟ้า IMC ขนาด 100mm. (4 " )</t>
  </si>
  <si>
    <t>รางไวร์เวย์ ขนาด 6"x 4" (150x100) แบบขันสกรูพร้อมฝาปิด</t>
  </si>
  <si>
    <t xml:space="preserve">อุปกรณ์ประกอบการติดตั้งอื่นๆ คิดค่าวัสดุ 20% </t>
  </si>
  <si>
    <t>ระบบไฟฟ้า แสงสว่าง สวิทช์ไฟฟ้าและงานเต้ารับไฟฟ้า</t>
  </si>
  <si>
    <t>โคมไฟ Panel light LED  30x120 CM ค่าความสว่างไม่น้อยกว่า 3,600 ลูเมน</t>
  </si>
  <si>
    <t>โคมไฟดาวน์ไลท์ขนาด 5 นิ้ว ขั้ว E27 พร้อมหลอดไม่เกิน 15 W ค่าความสว่างไม่น้อยกว่า 1,300 ลูเมน</t>
  </si>
  <si>
    <t>โคม LED Lowbay ขนาดไม่เกิน 50W ค่าความสว่างไม่น้อยกว่า 4,000 ลูเมน</t>
  </si>
  <si>
    <t>หลอดไฟฟ้าฟลูออเรสเซนต์ แบบยาว LED T8 ขนาด 18 วัตต์</t>
  </si>
  <si>
    <t>หลอด</t>
  </si>
  <si>
    <t>LED Linear Light High Power LED มาตราฐานกันน้ำกันฝุ่น IP 66 สำหรับใช้งานภายนอกอาคาร อายุการใช้งานไม่น้อยกว่า 25,000 ชั่วโมง</t>
  </si>
  <si>
    <t>ตู้ควบคุมไฟฟ้าหน้าอาคาร ตู้ควบคุมตั้งเวลาเปิด-ปิดไฟแสงสว่าง</t>
  </si>
  <si>
    <t>เต้ารับปลั๊กฝังผนัง 16A 220V มีกราวด์(เต้ารับไฟฟ้าแบบคู่)</t>
  </si>
  <si>
    <t>สวิทช์ไฟฟ้าทางเดียว 16A 250V 1 ช่อง</t>
  </si>
  <si>
    <t>สวิทช์ไฟฟ้าทางเดียว 16A 250V 2 ช่อง</t>
  </si>
  <si>
    <t>สวิทช์ไฟฟ้าทางเดียว 16A 250V 3 ช่อง</t>
  </si>
  <si>
    <t>งานระบบปรับอากาศ</t>
  </si>
  <si>
    <t xml:space="preserve">เครื่องปรับอากาศแยกส่วนแบบตั้งพื้นหรือแบบแขวน Inverter  พร้อมระบบฟอกอากาศ ขนาดไม่น้อยกว่า 48,000 BTU/h </t>
  </si>
  <si>
    <t xml:space="preserve">เครื่องปรับอากาศแยกส่วนกระจายลมสี่ทิศทางแบบ Inverter  พร้อมระบบฟอกอากาศ ขนาดไม่น้อยกว่า 48,000 BTU/h   </t>
  </si>
  <si>
    <t xml:space="preserve">งานส่วนที่เกินมาตราฐานการติดตั้ง เครื่องปรับอากาศ จำนวน 9 เครื่อง </t>
  </si>
  <si>
    <t>2 Core-18 AWG Shield for ( FCU to CDU )</t>
  </si>
  <si>
    <t>เซฟตี้สวิตซ์แบบไม่มีฟิวส์ใช้เป็นสะพานไฟ 30A 3P 600V</t>
  </si>
  <si>
    <t>ท่อน้ำยาเครื่องปรับอากาศรวมน้ำยาเครื่องปรับอากาศท่อน้ำทิ้ง และอุปกรณ์หุ้มท่อส่วนที่เกินขนาดติดตั้งตามมาตฐาน</t>
  </si>
  <si>
    <t xml:space="preserve">งานปรับปรุง LIGHTING CONTROL </t>
  </si>
  <si>
    <t>งานปรับปรุงพร้อมเปลี่ยนอุปกรณ์  LIGHTING CONTROL (LCP,RY1,RY2,RY3,RY4)</t>
  </si>
  <si>
    <t>รวม หมวดงานไฟฟ้ากำลังและไฟฟ้าสื่อสาร</t>
  </si>
  <si>
    <t>งานซ่อมซ่อมเสา COOLING TOWERและเสริมความแข็งแรงของพื้น</t>
  </si>
  <si>
    <t xml:space="preserve"> -งานรื้อถอนโครงสร้าง ค.ส.ล. (เสา COOLING TOWER)</t>
  </si>
  <si>
    <t xml:space="preserve"> -งานซ่อมคืนเสา COOLING TOWER</t>
  </si>
  <si>
    <t xml:space="preserve">   - งานคอนกรีตโครงสร้าง 320 Cylinder</t>
  </si>
  <si>
    <t xml:space="preserve">   RB-9 SR24</t>
  </si>
  <si>
    <t xml:space="preserve">   DB-16 SD40</t>
  </si>
  <si>
    <t xml:space="preserve">  ลวดผูกเหล็ก</t>
  </si>
  <si>
    <t xml:space="preserve">  ไม้แบบหล่อคอนกรีต</t>
  </si>
  <si>
    <t>ลบ.ฟ.</t>
  </si>
  <si>
    <t xml:space="preserve">  ค่าแรงไม้แบบทั่วไป</t>
  </si>
  <si>
    <t xml:space="preserve">  ตะปู</t>
  </si>
  <si>
    <t xml:space="preserve">  เหล็ก HB 300x150x6.5x9 mm. (น้ำหนัก 220.20kg./ท่อน)</t>
  </si>
  <si>
    <t xml:space="preserve">  งานเชื่อมเหล็กรูปพรรณ</t>
  </si>
  <si>
    <t xml:space="preserve">  Chemical -Bolt M16</t>
  </si>
  <si>
    <t xml:space="preserve">  พุกเคมีระบบฉีด</t>
  </si>
  <si>
    <t xml:space="preserve">  Steel Plate 400x250x12 mm.</t>
  </si>
  <si>
    <t>แผ่น</t>
  </si>
  <si>
    <t xml:space="preserve">  งานสแกนตำแหน่งเหล็กในคอนกรีต เพื่อกำหนดตำแหน่งเจาะ</t>
  </si>
  <si>
    <t>งานทำกันซึมระบบ Bituthane membrane ชนิดเป่าไฟ</t>
  </si>
  <si>
    <t xml:space="preserve"> - งานทำความสะอาดเตรียมพื้นผิวทำกันซึม</t>
  </si>
  <si>
    <t xml:space="preserve"> - งานติดตั้งแผ่นยางมะตอยกันซึมชนิดเป่าไฟ</t>
  </si>
  <si>
    <t>งานปรับปรุงผนัง กรอบนอกอาคาร</t>
  </si>
  <si>
    <t>งานปรับปรุง BOX Space</t>
  </si>
  <si>
    <t xml:space="preserve"> แผงบังแดดอลูมิเนียม พร้อมโครงคร่าว และตาข่ายกันนกอลูมิเนียม</t>
  </si>
  <si>
    <t xml:space="preserve">  แผ่น metal Sheet พร้อมโครงคร่าว</t>
  </si>
  <si>
    <t xml:space="preserve">   พื้นกระเบื้องแกรนิตโต้ 60x60 ซม.</t>
  </si>
  <si>
    <t>งานปรับุปรุงห้องน้ำ</t>
  </si>
  <si>
    <t xml:space="preserve">  งานทาสีฝ้าเพดาน</t>
  </si>
  <si>
    <t>งานปรับปรุง ห้องเรียน</t>
  </si>
  <si>
    <t>งานปรับปรุง ห้องเรียน 70 ที่นั่ง จำนวน 3 ห้อง</t>
  </si>
  <si>
    <t>รวม งานปรับปรุง ห้องเรียน</t>
  </si>
  <si>
    <t>รวม หมวดงานก่อสร้าง</t>
  </si>
  <si>
    <t>งานเหล็กรูปพรรณ</t>
  </si>
  <si>
    <t>งานเหล็กเสริมคอนกรีตรวมลวดผูกเหล็ก</t>
  </si>
  <si>
    <t>กลุ่มงานครุภัณฑ์</t>
  </si>
  <si>
    <t>เครื่องปรับอากาศชนิดฝังฝ้า 4 ทิศทาง แบบ INVERTER พร้อมระบบฟอกอากาศ ขนาดไม่น้อยกว่า 48,000 BTU/h พร้อมติดตั้ง</t>
  </si>
  <si>
    <t xml:space="preserve">ชั้นที่ 2 ห้องเรียน1 ขนาด 140 ที่นั่ง </t>
  </si>
  <si>
    <t xml:space="preserve">ชั้นที่ 2 ห้องเรียน2 ขนาด 140 ที่นั่ง </t>
  </si>
  <si>
    <t xml:space="preserve">  ประธานกรรมการ</t>
  </si>
  <si>
    <t xml:space="preserve">...........................................                                                              </t>
  </si>
  <si>
    <t xml:space="preserve">(นายชาญชัย  เงาะปก)                              </t>
  </si>
  <si>
    <t xml:space="preserve">      (นายขจรศักดิ์   อสุชีวะ)                              </t>
  </si>
  <si>
    <t xml:space="preserve">      (นางสาวศิริวรรณ  โรโห)                                     </t>
  </si>
  <si>
    <t xml:space="preserve">                          ประธานกรรมการ</t>
  </si>
  <si>
    <t xml:space="preserve">                                    (นายชาญชัย  เงาะปก)                              </t>
  </si>
  <si>
    <t>..........................................</t>
  </si>
  <si>
    <t>แบบ  ปร. 4     ที่แนบ      มีจำนวน  3  หน้า</t>
  </si>
  <si>
    <t>งานก่อสร้างปรับปรุงอาคาร</t>
  </si>
  <si>
    <t xml:space="preserve">สรุป งานปรับปรุงอาคารสำนักส่งเสริมวิชาการและงานทะเบียน (อาคาร 35) </t>
  </si>
  <si>
    <t xml:space="preserve">รวมราคาต้นทุนงานปรับปรุงอาคารสำนักส่งเสริมวิชาการและงานทะเบียน (อาคาร 35) </t>
  </si>
  <si>
    <t xml:space="preserve">  Epoxy Resin Adhesive </t>
  </si>
  <si>
    <t>งานปรับปรุงระบบระบายน้ำฝน</t>
  </si>
  <si>
    <t>งานรื้อถอนระบบท่อระบายน้ำฝน"</t>
  </si>
  <si>
    <t xml:space="preserve"> - งานรื้อถอนท่อ PVC ขนาด Dia. 6 นิ้ว (8.5)</t>
  </si>
  <si>
    <t xml:space="preserve"> - งานรื้อถอนรางน้ำ</t>
  </si>
  <si>
    <t xml:space="preserve"> - งานรื้อถอนช่องท่อระบายน้ำฝน</t>
  </si>
  <si>
    <t>งานระบบท่อระบายน้ำฝน"</t>
  </si>
  <si>
    <t xml:space="preserve"> - งานติดตั้งท่อ PVC ขนาด Dia. 6 นิ้ว (8.5)</t>
  </si>
  <si>
    <t xml:space="preserve"> - งานติดตั้งท่อ PVC ขนาด Dia. 8 นิ้ว (8.5)</t>
  </si>
  <si>
    <t xml:space="preserve"> - งานอุปกรณ์ท่อ ข้อต่อ</t>
  </si>
  <si>
    <t xml:space="preserve"> - งานอุปกรณ์เหล็กยึดท่อ</t>
  </si>
  <si>
    <t xml:space="preserve"> - งานทดสอบและทำความสะอาด</t>
  </si>
  <si>
    <t xml:space="preserve"> - งานคลีนเอ้าท์ฝาทองเหลือง 6 นิ้ว</t>
  </si>
  <si>
    <t>ชิ้น</t>
  </si>
  <si>
    <t xml:space="preserve"> - งานคลีนเอ้าท์ฝาทองเหลือง 8 นิ้ว</t>
  </si>
  <si>
    <t xml:space="preserve"> - งานข้อต่ออ่อนพร้อมสายรัดสเตนเลส ขนาด 6 นิ้ว</t>
  </si>
  <si>
    <t xml:space="preserve"> - งานข้อต่ออ่อนพร้อมสายรัดสเตนเลส ขนาด 8 นิ้ว</t>
  </si>
  <si>
    <t xml:space="preserve"> - งานชุดระบายน้ำหลังคาเหล็กหล่อ ขนาด 6 นิ้ว</t>
  </si>
  <si>
    <t xml:space="preserve"> - งานรางน้ำ</t>
  </si>
  <si>
    <t>งานแผ่นไฟเบอร์ซีเมนต์ C-Canal</t>
  </si>
  <si>
    <t>แบบ  ปร. 4     ที่แนบ      มีจำนวน  27  หน้า</t>
  </si>
  <si>
    <t>D1  ประตูกระจกบานเลื่อน (กระจกใส หนา 10 มม. ,อลูมิเนียม หนา 1.5 มม.)</t>
  </si>
  <si>
    <t>D2  ประตูกระจกบานเลื่อน (กระจกใส หนา 10 มม. ,อลูมิเนียม หนา 1.5 มม.)</t>
  </si>
  <si>
    <t>W 7 ช่องแสงติดตาย (กระจกใส หนา 10 มม. ,อลูมิเนียม หนา 1.5 มม.)</t>
  </si>
  <si>
    <t>W 5 ช่องแสงติดตาย (กระจกใส หนา 10 มม. ,อลูมิเนียม หนา 1.5 มม.)</t>
  </si>
  <si>
    <t>W8 ช่องแสงติดตาย (กระจกใส หนา 10 มม. ,อลูมิเนียม หนา 1.5 มม.)</t>
  </si>
  <si>
    <t>W 9 ช่องแสงติดตาย (กระจกใส หนา 10 มม. ,อลูมิเนียม หนา 1.5 มม.)</t>
  </si>
  <si>
    <t>W 10 ช่องแสงติดตาย (กระจกใส หนา 10 มม. ,อลูมิเนียม หนา 1.5 มม.)</t>
  </si>
  <si>
    <t>W 11 ช่องแสงติดตาย (กระจกใส หนา 10 มม. ,อลูมิเนียม หนา 1.5 มม.)</t>
  </si>
  <si>
    <t>W12 ช่องแสงติดตาย (กระจกใส หนา 10 มม. ,อลูมิเนียม หนา 1.5 มม.)</t>
  </si>
  <si>
    <t>D 6  ประตูกระจกบานเปิดคู่ (กระจกใส หนา 10 มม. ,อลูมิเนียม หนา 1.5 มม.)</t>
  </si>
  <si>
    <t>W 14 ช่องแสงติดตาย (กระจกใส หนา 10 มม. ,อลูมิเนียม หนา 1.5 มม.)</t>
  </si>
  <si>
    <t>W 15 ช่องแสงติดตาย (กระจกใส หนา 10 มม. ,อลูมิเนียม หนา 1.5 มม.)</t>
  </si>
  <si>
    <t>W 1 ช่องแสงติดตาย (กระจกใส หนา 10 มม. ,อลูมิเนียม หนา 1.5 มม.)</t>
  </si>
  <si>
    <t>W 6 ช่องแสงติดตาย (กระจกใส หนา 10 มม. ,อลูมิเนียม หนา 1.5 มม.)</t>
  </si>
  <si>
    <t>D 2 ประตูบานเลี่อน + ช่องแสงติดตาย (กระจกใส หนา 10 มม. ,อลูมิเนียม หนา 1.5 มม.)</t>
  </si>
  <si>
    <t>D 4 ประตูบานเลี่อน + ช่องแสงติดตาย (กระจกใส หนา 10 มม. ,อลูมิเนียม หนา 1.5 มม.)</t>
  </si>
  <si>
    <t>D5 ประตูบานเลี่อน + ช่องแสงติดตาย (กระจกใส หนา 10 มม. ,อลูมิเนียม หนา 1.5 มม.)</t>
  </si>
  <si>
    <t>W 2 ช่องแสงติดตาย (กระจกใส หนา 10 มม. ,อลูมิเนียม หนา 1.5 มม.)</t>
  </si>
  <si>
    <t>W 3 ช่องแสงติดตาย (กระจกใส หนา 10 มม. ,อลูมิเนียม หนา 1.5 มม.)</t>
  </si>
  <si>
    <t>W 4 ช่องแสงติดตาย (กระจกใส หนา 10 มม. ,อลูมิเนียม หนา 1.5 มม.)</t>
  </si>
  <si>
    <t>D 9  ประตูกระจกบานเปิดคู่ (กระจกใส หนา 10 มม. ,อลูมิเนียม หนา 1.5 มม.)</t>
  </si>
  <si>
    <t>W 12 ช่องแสงติดตาย (กระจกใส หนา 10 มม. ,อลูมิเนียม หนา 1.5 มม.)</t>
  </si>
  <si>
    <t>D 1 ประตูบานเลี่อน + ช่องแสงติดตาย (กระจกใส หนา 10 มม. ,อลูมิเนียม หนา 1.5 มม.)</t>
  </si>
  <si>
    <t>D 3 ประตูบานเลี่อน + ช่องแสงติดตาย (กระจกใส หนา 10 มม. ,อลูมิเนียม หนา 1.5 มม.)</t>
  </si>
  <si>
    <t>D9  ประตูกระจกบานเปิดคู่ (กระจกใส หนา 10 มม. ,อลูมิเนียม หนา 1.5 มม.)</t>
  </si>
  <si>
    <r>
      <t>ชื่อโครงการ :</t>
    </r>
    <r>
      <rPr>
        <b/>
        <sz val="12"/>
        <rFont val="TH SarabunPSK"/>
        <family val="2"/>
      </rPr>
      <t xml:space="preserve">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t>
    </r>
  </si>
  <si>
    <t>งานบำรุงรักษาระบบ</t>
  </si>
  <si>
    <t>ฟิลเตอร์อลูมิเนียม</t>
  </si>
  <si>
    <t>สายพาน เบอร์ RECMF-8650</t>
  </si>
  <si>
    <t>ผ้ายางAero หนา 1/2  พร้อมอุปกรณ์หุ้มฉนวน</t>
  </si>
  <si>
    <t>ม้วน</t>
  </si>
  <si>
    <t>ทำความสะอาดคอยล์เย็นAHU</t>
  </si>
  <si>
    <t>ทำความสะอาดหัวจ่ายลม</t>
  </si>
  <si>
    <t>งานฝ้าเพดานห้องAHU</t>
  </si>
  <si>
    <t>ฝ้าเพดานพร้อมฉาบ</t>
  </si>
  <si>
    <t>ทาสีฝ้าเพดาน</t>
  </si>
  <si>
    <t>ตรวจเช็ค+ซ่อมจุดจ่ายลม</t>
  </si>
  <si>
    <t xml:space="preserve">        (นายเทอดพงษ์   ไชยณรงค์)                              </t>
  </si>
  <si>
    <t>งานปรับปรุง ห้องปฎิบัติการวิจัยน้ำ ชั้นที่ 1 ,ห้องปฏิบัติการวิจัยพัฒนาและผลิตอุปกรณ์อิเล็กทรอนิกส์ ชั้นที่ 1 (Semi-Conductor)</t>
  </si>
  <si>
    <t>13.1.1</t>
  </si>
  <si>
    <t>13.1.2</t>
  </si>
  <si>
    <t>13.2.1</t>
  </si>
  <si>
    <t>13.2.2</t>
  </si>
  <si>
    <t>13.2.3</t>
  </si>
  <si>
    <t>13.3.1</t>
  </si>
  <si>
    <t>13.3.2</t>
  </si>
  <si>
    <t>13.4.1</t>
  </si>
  <si>
    <t>13.4.2</t>
  </si>
  <si>
    <t>13.5.1</t>
  </si>
  <si>
    <t>13.5.2</t>
  </si>
  <si>
    <t>13.6.1</t>
  </si>
  <si>
    <t>13.6.2</t>
  </si>
  <si>
    <t>13.7.1</t>
  </si>
  <si>
    <t>13.7.2</t>
  </si>
  <si>
    <t>13.8.1</t>
  </si>
  <si>
    <t>13.8.2</t>
  </si>
  <si>
    <t>13.9.1</t>
  </si>
  <si>
    <t>13.9.2</t>
  </si>
  <si>
    <t>13.10.1</t>
  </si>
  <si>
    <t>13.11.1</t>
  </si>
  <si>
    <t>13.11.2</t>
  </si>
  <si>
    <t>16.1.1</t>
  </si>
  <si>
    <t>16.1.2</t>
  </si>
  <si>
    <t>16.1.3</t>
  </si>
  <si>
    <t>16.1.4</t>
  </si>
  <si>
    <t>16.1.5</t>
  </si>
  <si>
    <t>16.2.1</t>
  </si>
  <si>
    <t>16.2.2</t>
  </si>
  <si>
    <t>16.2.3</t>
  </si>
  <si>
    <t>16.2.4</t>
  </si>
  <si>
    <t>16.3.1</t>
  </si>
  <si>
    <t>16.3.2</t>
  </si>
  <si>
    <t>16.3.3</t>
  </si>
  <si>
    <t>16.3.4</t>
  </si>
  <si>
    <t>16.3.5</t>
  </si>
  <si>
    <t>16.4.1</t>
  </si>
  <si>
    <t>16.4.2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</si>
</sst>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2" formatCode="_-&quot;฿&quot;* #,##0_-;\-&quot;฿&quot;* #,##0_-;_-&quot;฿&quot;* &quot;-&quot;_-;_-@_-"/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_(* #,##0.00000_);_(* \(#,##0.00000\);_(* &quot;-&quot;??_);_(@_)"/>
    <numFmt numFmtId="191" formatCode="\t0.00E+00"/>
    <numFmt numFmtId="192" formatCode="&quot;฿&quot;\t#,##0_);\(&quot;฿&quot;\t#,##0\)"/>
    <numFmt numFmtId="193" formatCode="m/d/yy\ hh:mm"/>
    <numFmt numFmtId="194" formatCode="_(&quot;$&quot;* #,##0.000_);_(&quot;$&quot;* \(#,##0.000\);_(&quot;$&quot;* &quot;-&quot;??_);_(@_)"/>
    <numFmt numFmtId="195" formatCode="_(&quot;$&quot;* #,##0.0000_);_(&quot;$&quot;* \(#,##0.0000\);_(&quot;$&quot;* &quot;-&quot;??_);_(@_)"/>
    <numFmt numFmtId="196" formatCode="#,##0.0_);\(#,##0.0\)"/>
    <numFmt numFmtId="197" formatCode="0.0&quot;  &quot;"/>
    <numFmt numFmtId="198" formatCode="_-* #,##0.00000_-;\-* #,##0.00000_-;_-* &quot;-&quot;?????_-;_-@_-"/>
    <numFmt numFmtId="199" formatCode="#,##0.000000&quot; &quot;"/>
    <numFmt numFmtId="200" formatCode="#,###&quot;   &quot;"/>
    <numFmt numFmtId="201" formatCode="General_)"/>
    <numFmt numFmtId="202" formatCode="dd\-mm\-yy"/>
    <numFmt numFmtId="203" formatCode="_(* #,##0.0000_);_(* \(#,##0.0000\);_(* &quot;-&quot;??_);_(@_)"/>
    <numFmt numFmtId="204" formatCode="_-* #,##0_-;\-* #,##0_-;_-* &quot;-&quot;??_-;_-@_-"/>
    <numFmt numFmtId="205" formatCode="0.0000"/>
    <numFmt numFmtId="206" formatCode="_-* #,##0.0000_-;\-* #,##0.0000_-;_-* &quot;-&quot;??_-;_-@_-"/>
    <numFmt numFmtId="207" formatCode="_-* #,##0.00000_-;\-* #,##0.00000_-;_-* &quot;-&quot;??_-;_-@_-"/>
    <numFmt numFmtId="208" formatCode="_-* #,##0.00_-;\-* #,##0.00_-;_-* &quot;-&quot;??_-;_-@"/>
    <numFmt numFmtId="209" formatCode="_-* #,##0_-;\-* #,##0_-;_-* &quot;-&quot;??_-;_-@"/>
  </numFmts>
  <fonts count="87">
    <font>
      <sz val="14"/>
      <name val="AngsanaUPC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b/>
      <sz val="14"/>
      <name val="Cordia New"/>
      <family val="2"/>
    </font>
    <font>
      <sz val="14"/>
      <name val="Cordia New"/>
      <family val="2"/>
    </font>
    <font>
      <sz val="15"/>
      <name val="Cordia New"/>
      <family val="2"/>
    </font>
    <font>
      <vertAlign val="superscript"/>
      <sz val="14"/>
      <name val="Cordia New"/>
      <family val="2"/>
    </font>
    <font>
      <b/>
      <sz val="15"/>
      <name val="EucrosiaUPC"/>
      <family val="1"/>
      <charset val="222"/>
    </font>
    <font>
      <b/>
      <sz val="16"/>
      <name val="IrisUPC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6"/>
      <color rgb="FF3333FF"/>
      <name val="IrisUPC"/>
      <family val="2"/>
    </font>
    <font>
      <b/>
      <sz val="15"/>
      <color theme="9" tint="-0.249977111117893"/>
      <name val="EucrosiaUPC"/>
      <family val="1"/>
    </font>
    <font>
      <b/>
      <sz val="15"/>
      <color rgb="FFC00000"/>
      <name val="EucrosiaUPC"/>
      <family val="1"/>
    </font>
    <font>
      <b/>
      <sz val="15"/>
      <name val="EucrosiaUPC"/>
      <family val="1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3"/>
      <name val="TH Sarabun New"/>
      <family val="2"/>
    </font>
    <font>
      <b/>
      <sz val="16"/>
      <color rgb="FFFF0000"/>
      <name val="TH Sarabun New"/>
      <family val="2"/>
    </font>
    <font>
      <sz val="8"/>
      <name val="AngsanaUPC"/>
      <family val="1"/>
    </font>
    <font>
      <b/>
      <sz val="20"/>
      <name val="TH Sarabun New"/>
      <family val="2"/>
    </font>
    <font>
      <sz val="11"/>
      <color indexed="8"/>
      <name val="Calibri"/>
      <family val="2"/>
    </font>
    <font>
      <sz val="16"/>
      <color indexed="8"/>
      <name val="TH Sarabun New"/>
      <family val="2"/>
    </font>
    <font>
      <sz val="20"/>
      <color rgb="FFFF0000"/>
      <name val="BrowalliaUPC"/>
      <family val="2"/>
    </font>
    <font>
      <sz val="18"/>
      <color rgb="FFFF0000"/>
      <name val="BrowalliaUPC"/>
      <family val="2"/>
    </font>
    <font>
      <b/>
      <sz val="20"/>
      <color rgb="FFFF0000"/>
      <name val="BrowalliaUPC"/>
      <family val="2"/>
    </font>
    <font>
      <b/>
      <u/>
      <sz val="16"/>
      <color theme="1"/>
      <name val="TH Sarabun New"/>
      <family val="2"/>
    </font>
    <font>
      <u/>
      <sz val="16"/>
      <name val="TH Sarabun New"/>
      <family val="2"/>
    </font>
    <font>
      <b/>
      <sz val="16"/>
      <color theme="1"/>
      <name val="TH Sarabun New"/>
      <family val="2"/>
    </font>
    <font>
      <b/>
      <sz val="14"/>
      <name val="CordiaUPC"/>
      <family val="2"/>
      <charset val="222"/>
    </font>
    <font>
      <sz val="12"/>
      <name val="EucrosiaUPC"/>
      <family val="1"/>
    </font>
    <font>
      <b/>
      <sz val="14"/>
      <color indexed="10"/>
      <name val="EucrosiaUPC"/>
      <family val="1"/>
      <charset val="222"/>
    </font>
    <font>
      <b/>
      <sz val="14"/>
      <color indexed="10"/>
      <name val="CordiaUPC"/>
      <family val="2"/>
      <charset val="222"/>
    </font>
    <font>
      <b/>
      <sz val="14"/>
      <color indexed="10"/>
      <name val="Cordia New"/>
      <family val="2"/>
    </font>
    <font>
      <b/>
      <sz val="16"/>
      <color rgb="FF0000FF"/>
      <name val="CordiaUPC"/>
      <family val="2"/>
      <charset val="222"/>
    </font>
    <font>
      <b/>
      <sz val="16"/>
      <name val="CordiaUPC"/>
      <family val="2"/>
      <charset val="222"/>
    </font>
    <font>
      <b/>
      <sz val="14"/>
      <color indexed="12"/>
      <name val="CordiaUPC"/>
      <family val="2"/>
      <charset val="222"/>
    </font>
    <font>
      <sz val="14"/>
      <color indexed="12"/>
      <name val="Cordia New"/>
      <family val="2"/>
    </font>
    <font>
      <i/>
      <sz val="14"/>
      <name val="CordiaUPC"/>
      <family val="2"/>
      <charset val="222"/>
    </font>
    <font>
      <b/>
      <sz val="16"/>
      <name val="Cordia New"/>
      <family val="2"/>
    </font>
    <font>
      <b/>
      <sz val="14"/>
      <color indexed="21"/>
      <name val="CordiaUPC"/>
      <family val="2"/>
      <charset val="22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4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b/>
      <sz val="13"/>
      <name val="TH Sarabun New"/>
      <family val="2"/>
    </font>
    <font>
      <b/>
      <sz val="14"/>
      <color rgb="FFFF0000"/>
      <name val="Cordia New"/>
      <family val="2"/>
    </font>
    <font>
      <sz val="12"/>
      <name val="CordiaUPC"/>
      <family val="2"/>
      <charset val="222"/>
    </font>
    <font>
      <i/>
      <sz val="16"/>
      <name val="TH Sarabun New"/>
      <family val="2"/>
    </font>
    <font>
      <sz val="14"/>
      <color theme="1"/>
      <name val="TH SarabunPSK"/>
      <family val="2"/>
      <charset val="222"/>
    </font>
    <font>
      <sz val="16"/>
      <name val="TH Sarabun New"/>
      <family val="2"/>
      <charset val="222"/>
    </font>
    <font>
      <b/>
      <sz val="12"/>
      <name val="TH SarabunPSK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theme="0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rgb="FF000000"/>
      </bottom>
      <diagonal/>
    </border>
  </borders>
  <cellStyleXfs count="129">
    <xf numFmtId="0" fontId="0" fillId="0" borderId="0"/>
    <xf numFmtId="0" fontId="8" fillId="0" borderId="0">
      <alignment vertical="center"/>
    </xf>
    <xf numFmtId="201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4" fontId="13" fillId="0" borderId="0" applyFont="0" applyFill="0" applyBorder="0" applyAlignment="0" applyProtection="0"/>
    <xf numFmtId="192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0" fontId="7" fillId="0" borderId="0" applyFon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4" fillId="0" borderId="0"/>
    <xf numFmtId="0" fontId="17" fillId="0" borderId="0"/>
    <xf numFmtId="9" fontId="9" fillId="2" borderId="0"/>
    <xf numFmtId="0" fontId="18" fillId="3" borderId="1">
      <alignment horizontal="centerContinuous" vertical="top"/>
    </xf>
    <xf numFmtId="0" fontId="9" fillId="0" borderId="0" applyFill="0" applyBorder="0" applyAlignment="0"/>
    <xf numFmtId="196" fontId="13" fillId="0" borderId="0" applyFill="0" applyBorder="0" applyAlignment="0"/>
    <xf numFmtId="0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4" fontId="7" fillId="0" borderId="0" applyFont="0" applyFill="0" applyBorder="0" applyAlignment="0" applyProtection="0"/>
    <xf numFmtId="0" fontId="18" fillId="3" borderId="1">
      <alignment horizontal="centerContinuous" vertical="top"/>
    </xf>
    <xf numFmtId="196" fontId="13" fillId="0" borderId="0" applyFont="0" applyFill="0" applyBorder="0" applyAlignment="0" applyProtection="0"/>
    <xf numFmtId="14" fontId="21" fillId="0" borderId="0" applyFill="0" applyBorder="0" applyAlignment="0"/>
    <xf numFmtId="15" fontId="22" fillId="4" borderId="0">
      <alignment horizontal="centerContinuous"/>
    </xf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38" fontId="19" fillId="3" borderId="0" applyNumberFormat="0" applyBorder="0" applyAlignment="0" applyProtection="0"/>
    <xf numFmtId="0" fontId="23" fillId="0" borderId="2" applyNumberFormat="0" applyAlignment="0" applyProtection="0">
      <alignment horizontal="left" vertical="center"/>
    </xf>
    <xf numFmtId="0" fontId="23" fillId="0" borderId="3">
      <alignment horizontal="left" vertical="center"/>
    </xf>
    <xf numFmtId="10" fontId="19" fillId="5" borderId="4" applyNumberFormat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198" fontId="6" fillId="0" borderId="0"/>
    <xf numFmtId="0" fontId="15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0" fontId="20" fillId="0" borderId="0" applyFont="0" applyFill="0" applyBorder="0" applyAlignment="0" applyProtection="0"/>
    <xf numFmtId="194" fontId="7" fillId="0" borderId="0" applyFill="0" applyBorder="0" applyAlignment="0"/>
    <xf numFmtId="196" fontId="13" fillId="0" borderId="0" applyFill="0" applyBorder="0" applyAlignment="0"/>
    <xf numFmtId="194" fontId="7" fillId="0" borderId="0" applyFill="0" applyBorder="0" applyAlignment="0"/>
    <xf numFmtId="197" fontId="10" fillId="0" borderId="0" applyFill="0" applyBorder="0" applyAlignment="0"/>
    <xf numFmtId="196" fontId="13" fillId="0" borderId="0" applyFill="0" applyBorder="0" applyAlignment="0"/>
    <xf numFmtId="0" fontId="24" fillId="2" borderId="0"/>
    <xf numFmtId="49" fontId="2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93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0" borderId="8" applyNumberFormat="0" applyFont="0" applyBorder="0" applyAlignment="0" applyProtection="0"/>
    <xf numFmtId="43" fontId="26" fillId="0" borderId="0" applyFont="0" applyFill="0" applyBorder="0" applyAlignment="0" applyProtection="0"/>
    <xf numFmtId="37" fontId="33" fillId="0" borderId="0"/>
    <xf numFmtId="43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0" fontId="34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9" fillId="0" borderId="0"/>
    <xf numFmtId="0" fontId="6" fillId="0" borderId="0"/>
    <xf numFmtId="43" fontId="9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188" fontId="9" fillId="0" borderId="0" applyFont="0" applyFill="0" applyBorder="0" applyAlignment="0" applyProtection="0"/>
    <xf numFmtId="0" fontId="26" fillId="0" borderId="0"/>
    <xf numFmtId="0" fontId="26" fillId="0" borderId="0"/>
    <xf numFmtId="0" fontId="6" fillId="0" borderId="0"/>
    <xf numFmtId="188" fontId="31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45" fillId="0" borderId="0"/>
    <xf numFmtId="43" fontId="26" fillId="0" borderId="0" applyFont="0" applyFill="0" applyBorder="0" applyAlignment="0" applyProtection="0"/>
    <xf numFmtId="0" fontId="54" fillId="0" borderId="0"/>
    <xf numFmtId="0" fontId="9" fillId="0" borderId="0"/>
    <xf numFmtId="0" fontId="9" fillId="0" borderId="0"/>
    <xf numFmtId="40" fontId="6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80" fillId="0" borderId="0"/>
    <xf numFmtId="0" fontId="2" fillId="0" borderId="0"/>
    <xf numFmtId="43" fontId="26" fillId="0" borderId="0" applyFont="0" applyFill="0" applyBorder="0" applyAlignment="0" applyProtection="0"/>
    <xf numFmtId="0" fontId="6" fillId="0" borderId="0"/>
    <xf numFmtId="0" fontId="6" fillId="0" borderId="0"/>
    <xf numFmtId="194" fontId="6" fillId="0" borderId="0" applyFill="0" applyBorder="0" applyAlignment="0"/>
    <xf numFmtId="194" fontId="6" fillId="0" borderId="0" applyFont="0" applyFill="0" applyBorder="0" applyAlignment="0" applyProtection="0"/>
    <xf numFmtId="194" fontId="6" fillId="0" borderId="0" applyFill="0" applyBorder="0" applyAlignment="0"/>
    <xf numFmtId="194" fontId="6" fillId="0" borderId="0" applyFill="0" applyBorder="0" applyAlignment="0"/>
    <xf numFmtId="0" fontId="9" fillId="0" borderId="0"/>
    <xf numFmtId="194" fontId="6" fillId="0" borderId="0" applyFill="0" applyBorder="0" applyAlignment="0"/>
    <xf numFmtId="194" fontId="6" fillId="0" borderId="0" applyFill="0" applyBorder="0" applyAlignment="0"/>
    <xf numFmtId="10" fontId="9" fillId="0" borderId="0" applyFont="0" applyFill="0" applyBorder="0" applyAlignment="0" applyProtection="0"/>
    <xf numFmtId="194" fontId="6" fillId="0" borderId="0" applyFill="0" applyBorder="0" applyAlignment="0"/>
    <xf numFmtId="194" fontId="6" fillId="0" borderId="0" applyFill="0" applyBorder="0" applyAlignment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" fillId="0" borderId="0"/>
    <xf numFmtId="43" fontId="82" fillId="0" borderId="0" applyFont="0" applyFill="0" applyBorder="0" applyAlignment="0" applyProtection="0"/>
  </cellStyleXfs>
  <cellXfs count="732">
    <xf numFmtId="0" fontId="0" fillId="0" borderId="0" xfId="0"/>
    <xf numFmtId="0" fontId="26" fillId="0" borderId="0" xfId="0" applyFont="1"/>
    <xf numFmtId="0" fontId="26" fillId="0" borderId="5" xfId="0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8" xfId="0" quotePrefix="1" applyFont="1" applyBorder="1" applyAlignment="1">
      <alignment horizontal="left"/>
    </xf>
    <xf numFmtId="0" fontId="26" fillId="0" borderId="8" xfId="0" applyFont="1" applyBorder="1"/>
    <xf numFmtId="0" fontId="25" fillId="0" borderId="0" xfId="0" applyFont="1" applyAlignment="1">
      <alignment horizontal="center"/>
    </xf>
    <xf numFmtId="0" fontId="26" fillId="0" borderId="11" xfId="0" applyFont="1" applyBorder="1"/>
    <xf numFmtId="0" fontId="26" fillId="0" borderId="0" xfId="0" applyFont="1" applyAlignment="1">
      <alignment horizontal="left"/>
    </xf>
    <xf numFmtId="0" fontId="26" fillId="0" borderId="12" xfId="0" applyFont="1" applyBorder="1"/>
    <xf numFmtId="0" fontId="26" fillId="0" borderId="16" xfId="0" applyFont="1" applyBorder="1"/>
    <xf numFmtId="0" fontId="26" fillId="0" borderId="15" xfId="0" applyFont="1" applyBorder="1"/>
    <xf numFmtId="0" fontId="26" fillId="0" borderId="17" xfId="0" applyFont="1" applyBorder="1"/>
    <xf numFmtId="0" fontId="26" fillId="0" borderId="18" xfId="0" applyFont="1" applyBorder="1"/>
    <xf numFmtId="0" fontId="26" fillId="0" borderId="19" xfId="0" applyFont="1" applyBorder="1"/>
    <xf numFmtId="0" fontId="26" fillId="0" borderId="20" xfId="0" applyFont="1" applyBorder="1"/>
    <xf numFmtId="0" fontId="29" fillId="0" borderId="0" xfId="0" applyFont="1"/>
    <xf numFmtId="0" fontId="26" fillId="0" borderId="0" xfId="0" quotePrefix="1" applyFont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1" xfId="0" quotePrefix="1" applyFont="1" applyBorder="1" applyAlignment="1">
      <alignment horizontal="left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8" fillId="0" borderId="0" xfId="0" applyFont="1"/>
    <xf numFmtId="0" fontId="25" fillId="8" borderId="9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/>
    </xf>
    <xf numFmtId="0" fontId="25" fillId="8" borderId="10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/>
    </xf>
    <xf numFmtId="0" fontId="26" fillId="9" borderId="9" xfId="0" applyFont="1" applyFill="1" applyBorder="1" applyAlignment="1">
      <alignment horizontal="center"/>
    </xf>
    <xf numFmtId="0" fontId="26" fillId="9" borderId="10" xfId="0" applyFont="1" applyFill="1" applyBorder="1" applyAlignment="1">
      <alignment horizontal="center"/>
    </xf>
    <xf numFmtId="0" fontId="26" fillId="10" borderId="9" xfId="0" applyFont="1" applyFill="1" applyBorder="1" applyAlignment="1">
      <alignment horizontal="center"/>
    </xf>
    <xf numFmtId="0" fontId="26" fillId="10" borderId="10" xfId="0" applyFont="1" applyFill="1" applyBorder="1" applyAlignment="1">
      <alignment horizontal="center"/>
    </xf>
    <xf numFmtId="0" fontId="26" fillId="10" borderId="10" xfId="0" quotePrefix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0" fillId="0" borderId="33" xfId="0" applyFont="1" applyBorder="1"/>
    <xf numFmtId="0" fontId="41" fillId="0" borderId="0" xfId="0" applyFont="1" applyAlignment="1">
      <alignment horizontal="center"/>
    </xf>
    <xf numFmtId="0" fontId="40" fillId="0" borderId="5" xfId="0" applyFont="1" applyBorder="1"/>
    <xf numFmtId="43" fontId="40" fillId="0" borderId="5" xfId="0" applyNumberFormat="1" applyFont="1" applyBorder="1"/>
    <xf numFmtId="43" fontId="40" fillId="0" borderId="5" xfId="70" applyFont="1" applyFill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6" xfId="0" applyFont="1" applyBorder="1"/>
    <xf numFmtId="0" fontId="40" fillId="0" borderId="10" xfId="0" applyFont="1" applyBorder="1"/>
    <xf numFmtId="43" fontId="39" fillId="0" borderId="0" xfId="70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43" fontId="26" fillId="0" borderId="8" xfId="0" applyNumberFormat="1" applyFont="1" applyBorder="1" applyAlignment="1">
      <alignment horizontal="left"/>
    </xf>
    <xf numFmtId="43" fontId="26" fillId="0" borderId="11" xfId="0" applyNumberFormat="1" applyFont="1" applyBorder="1"/>
    <xf numFmtId="43" fontId="26" fillId="0" borderId="11" xfId="0" applyNumberFormat="1" applyFont="1" applyBorder="1" applyAlignment="1">
      <alignment horizontal="left"/>
    </xf>
    <xf numFmtId="43" fontId="26" fillId="0" borderId="8" xfId="0" applyNumberFormat="1" applyFont="1" applyBorder="1"/>
    <xf numFmtId="189" fontId="43" fillId="0" borderId="0" xfId="60" applyNumberFormat="1" applyFont="1" applyAlignment="1">
      <alignment vertical="center"/>
    </xf>
    <xf numFmtId="189" fontId="43" fillId="0" borderId="0" xfId="60" quotePrefix="1" applyNumberFormat="1" applyFont="1" applyAlignment="1">
      <alignment horizontal="left" vertical="center"/>
    </xf>
    <xf numFmtId="0" fontId="43" fillId="0" borderId="0" xfId="0" applyFont="1" applyAlignment="1">
      <alignment vertical="center"/>
    </xf>
    <xf numFmtId="189" fontId="42" fillId="0" borderId="0" xfId="60" applyNumberFormat="1" applyFont="1" applyAlignment="1">
      <alignment horizontal="center" vertical="center"/>
    </xf>
    <xf numFmtId="189" fontId="43" fillId="7" borderId="8" xfId="60" quotePrefix="1" applyNumberFormat="1" applyFont="1" applyFill="1" applyBorder="1" applyAlignment="1">
      <alignment horizontal="left" vertical="center"/>
    </xf>
    <xf numFmtId="189" fontId="43" fillId="7" borderId="8" xfId="60" applyNumberFormat="1" applyFont="1" applyFill="1" applyBorder="1" applyAlignment="1">
      <alignment vertical="center"/>
    </xf>
    <xf numFmtId="189" fontId="43" fillId="7" borderId="11" xfId="60" applyNumberFormat="1" applyFont="1" applyFill="1" applyBorder="1" applyAlignment="1">
      <alignment vertical="center"/>
    </xf>
    <xf numFmtId="189" fontId="43" fillId="6" borderId="11" xfId="60" applyNumberFormat="1" applyFont="1" applyFill="1" applyBorder="1" applyAlignment="1">
      <alignment horizontal="left" vertical="center"/>
    </xf>
    <xf numFmtId="189" fontId="43" fillId="6" borderId="11" xfId="60" applyNumberFormat="1" applyFont="1" applyFill="1" applyBorder="1" applyAlignment="1">
      <alignment vertical="center"/>
    </xf>
    <xf numFmtId="189" fontId="43" fillId="7" borderId="0" xfId="60" applyNumberFormat="1" applyFont="1" applyFill="1" applyAlignment="1">
      <alignment vertical="center"/>
    </xf>
    <xf numFmtId="189" fontId="42" fillId="7" borderId="0" xfId="60" applyNumberFormat="1" applyFont="1" applyFill="1" applyAlignment="1">
      <alignment horizontal="right" vertical="center"/>
    </xf>
    <xf numFmtId="189" fontId="43" fillId="0" borderId="5" xfId="60" applyNumberFormat="1" applyFont="1" applyBorder="1" applyAlignment="1">
      <alignment vertical="center"/>
    </xf>
    <xf numFmtId="43" fontId="43" fillId="6" borderId="5" xfId="70" applyFont="1" applyFill="1" applyBorder="1" applyAlignment="1">
      <alignment vertical="center"/>
    </xf>
    <xf numFmtId="189" fontId="43" fillId="6" borderId="15" xfId="60" applyNumberFormat="1" applyFont="1" applyFill="1" applyBorder="1"/>
    <xf numFmtId="189" fontId="43" fillId="0" borderId="30" xfId="60" applyNumberFormat="1" applyFont="1" applyBorder="1" applyAlignment="1">
      <alignment vertical="center"/>
    </xf>
    <xf numFmtId="43" fontId="43" fillId="0" borderId="30" xfId="60" applyNumberFormat="1" applyFont="1" applyBorder="1" applyAlignment="1">
      <alignment vertical="center"/>
    </xf>
    <xf numFmtId="189" fontId="43" fillId="0" borderId="33" xfId="60" applyNumberFormat="1" applyFont="1" applyBorder="1" applyAlignment="1">
      <alignment vertical="center"/>
    </xf>
    <xf numFmtId="43" fontId="43" fillId="0" borderId="33" xfId="60" applyNumberFormat="1" applyFont="1" applyBorder="1" applyAlignment="1">
      <alignment vertical="center"/>
    </xf>
    <xf numFmtId="189" fontId="43" fillId="6" borderId="0" xfId="60" applyNumberFormat="1" applyFont="1" applyFill="1" applyBorder="1" applyAlignment="1">
      <alignment vertical="center"/>
    </xf>
    <xf numFmtId="189" fontId="43" fillId="0" borderId="0" xfId="60" quotePrefix="1" applyNumberFormat="1" applyFont="1" applyBorder="1" applyAlignment="1">
      <alignment horizontal="left" vertical="center"/>
    </xf>
    <xf numFmtId="189" fontId="43" fillId="0" borderId="0" xfId="60" applyNumberFormat="1" applyFont="1" applyBorder="1" applyAlignment="1">
      <alignment vertical="center"/>
    </xf>
    <xf numFmtId="189" fontId="46" fillId="6" borderId="0" xfId="60" quotePrefix="1" applyNumberFormat="1" applyFont="1" applyFill="1" applyBorder="1" applyAlignment="1">
      <alignment vertical="center"/>
    </xf>
    <xf numFmtId="0" fontId="42" fillId="0" borderId="0" xfId="0" applyFont="1"/>
    <xf numFmtId="0" fontId="43" fillId="0" borderId="0" xfId="0" applyFont="1"/>
    <xf numFmtId="189" fontId="43" fillId="6" borderId="8" xfId="60" applyNumberFormat="1" applyFont="1" applyFill="1" applyBorder="1"/>
    <xf numFmtId="189" fontId="43" fillId="6" borderId="11" xfId="60" applyNumberFormat="1" applyFont="1" applyFill="1" applyBorder="1" applyAlignment="1">
      <alignment horizontal="left"/>
    </xf>
    <xf numFmtId="189" fontId="43" fillId="6" borderId="11" xfId="60" applyNumberFormat="1" applyFont="1" applyFill="1" applyBorder="1"/>
    <xf numFmtId="189" fontId="43" fillId="6" borderId="0" xfId="60" applyNumberFormat="1" applyFont="1" applyFill="1" applyBorder="1" applyAlignment="1">
      <alignment horizontal="center"/>
    </xf>
    <xf numFmtId="189" fontId="43" fillId="6" borderId="13" xfId="60" applyNumberFormat="1" applyFont="1" applyFill="1" applyBorder="1" applyAlignment="1">
      <alignment horizontal="center"/>
    </xf>
    <xf numFmtId="189" fontId="43" fillId="6" borderId="5" xfId="60" applyNumberFormat="1" applyFont="1" applyFill="1" applyBorder="1" applyAlignment="1">
      <alignment horizontal="center"/>
    </xf>
    <xf numFmtId="188" fontId="43" fillId="6" borderId="5" xfId="60" applyNumberFormat="1" applyFont="1" applyFill="1" applyBorder="1"/>
    <xf numFmtId="190" fontId="43" fillId="6" borderId="5" xfId="60" applyNumberFormat="1" applyFont="1" applyFill="1" applyBorder="1"/>
    <xf numFmtId="189" fontId="43" fillId="6" borderId="5" xfId="60" applyNumberFormat="1" applyFont="1" applyFill="1" applyBorder="1"/>
    <xf numFmtId="189" fontId="43" fillId="6" borderId="5" xfId="60" applyNumberFormat="1" applyFont="1" applyFill="1" applyBorder="1" applyAlignment="1">
      <alignment horizontal="left"/>
    </xf>
    <xf numFmtId="189" fontId="43" fillId="0" borderId="5" xfId="60" applyNumberFormat="1" applyFont="1" applyFill="1" applyBorder="1"/>
    <xf numFmtId="189" fontId="43" fillId="0" borderId="5" xfId="60" applyNumberFormat="1" applyFont="1" applyFill="1" applyBorder="1" applyAlignment="1">
      <alignment horizontal="left"/>
    </xf>
    <xf numFmtId="189" fontId="43" fillId="6" borderId="30" xfId="60" applyNumberFormat="1" applyFont="1" applyFill="1" applyBorder="1"/>
    <xf numFmtId="189" fontId="43" fillId="0" borderId="6" xfId="60" applyNumberFormat="1" applyFont="1" applyFill="1" applyBorder="1" applyAlignment="1">
      <alignment horizontal="left"/>
    </xf>
    <xf numFmtId="189" fontId="43" fillId="6" borderId="0" xfId="60" applyNumberFormat="1" applyFont="1" applyFill="1" applyBorder="1"/>
    <xf numFmtId="189" fontId="43" fillId="6" borderId="33" xfId="60" applyNumberFormat="1" applyFont="1" applyFill="1" applyBorder="1"/>
    <xf numFmtId="0" fontId="43" fillId="0" borderId="33" xfId="0" applyFont="1" applyBorder="1"/>
    <xf numFmtId="188" fontId="43" fillId="6" borderId="33" xfId="60" applyNumberFormat="1" applyFont="1" applyFill="1" applyBorder="1"/>
    <xf numFmtId="189" fontId="43" fillId="0" borderId="0" xfId="60" applyNumberFormat="1" applyFont="1"/>
    <xf numFmtId="189" fontId="49" fillId="0" borderId="0" xfId="60" applyNumberFormat="1" applyFont="1" applyAlignment="1">
      <alignment vertical="center"/>
    </xf>
    <xf numFmtId="189" fontId="49" fillId="0" borderId="0" xfId="60" applyNumberFormat="1" applyFont="1" applyBorder="1" applyAlignment="1">
      <alignment vertical="center"/>
    </xf>
    <xf numFmtId="0" fontId="49" fillId="0" borderId="0" xfId="0" applyFont="1" applyAlignment="1">
      <alignment vertical="center"/>
    </xf>
    <xf numFmtId="43" fontId="43" fillId="6" borderId="5" xfId="70" applyFont="1" applyFill="1" applyBorder="1"/>
    <xf numFmtId="0" fontId="43" fillId="0" borderId="0" xfId="0" applyFont="1" applyAlignment="1">
      <alignment horizontal="left"/>
    </xf>
    <xf numFmtId="43" fontId="43" fillId="0" borderId="0" xfId="0" applyNumberFormat="1" applyFont="1" applyAlignment="1">
      <alignment vertical="center"/>
    </xf>
    <xf numFmtId="43" fontId="43" fillId="0" borderId="0" xfId="70" applyFont="1" applyAlignment="1">
      <alignment horizontal="left" vertical="center"/>
    </xf>
    <xf numFmtId="43" fontId="42" fillId="0" borderId="8" xfId="70" applyFont="1" applyFill="1" applyBorder="1" applyAlignment="1">
      <alignment horizontal="left" vertical="center"/>
    </xf>
    <xf numFmtId="43" fontId="42" fillId="0" borderId="8" xfId="70" applyFont="1" applyBorder="1" applyAlignment="1">
      <alignment horizontal="left" vertical="center"/>
    </xf>
    <xf numFmtId="43" fontId="42" fillId="0" borderId="8" xfId="70" applyFont="1" applyFill="1" applyBorder="1" applyAlignment="1">
      <alignment horizontal="center" vertical="center"/>
    </xf>
    <xf numFmtId="43" fontId="42" fillId="0" borderId="11" xfId="70" applyFont="1" applyFill="1" applyBorder="1" applyAlignment="1">
      <alignment horizontal="left" vertical="center"/>
    </xf>
    <xf numFmtId="43" fontId="42" fillId="0" borderId="11" xfId="70" applyFont="1" applyBorder="1" applyAlignment="1">
      <alignment horizontal="left" vertical="center"/>
    </xf>
    <xf numFmtId="43" fontId="42" fillId="0" borderId="11" xfId="70" applyFont="1" applyFill="1" applyBorder="1" applyAlignment="1">
      <alignment horizontal="center" vertical="center"/>
    </xf>
    <xf numFmtId="43" fontId="42" fillId="0" borderId="11" xfId="70" applyFont="1" applyFill="1" applyBorder="1" applyAlignment="1">
      <alignment vertical="center"/>
    </xf>
    <xf numFmtId="43" fontId="49" fillId="0" borderId="0" xfId="70" applyFont="1" applyFill="1" applyAlignment="1">
      <alignment horizontal="left" vertical="center"/>
    </xf>
    <xf numFmtId="43" fontId="49" fillId="0" borderId="0" xfId="70" applyFont="1" applyFill="1" applyAlignment="1">
      <alignment vertical="center"/>
    </xf>
    <xf numFmtId="43" fontId="43" fillId="0" borderId="0" xfId="70" applyFont="1" applyFill="1" applyAlignment="1">
      <alignment horizontal="left" vertical="center"/>
    </xf>
    <xf numFmtId="43" fontId="43" fillId="0" borderId="0" xfId="70" applyFont="1" applyFill="1" applyAlignment="1">
      <alignment vertical="center"/>
    </xf>
    <xf numFmtId="43" fontId="43" fillId="0" borderId="0" xfId="70" applyFont="1" applyFill="1" applyAlignment="1">
      <alignment horizontal="left" vertical="center" wrapText="1"/>
    </xf>
    <xf numFmtId="43" fontId="43" fillId="0" borderId="0" xfId="70" applyFont="1" applyAlignment="1">
      <alignment vertical="center"/>
    </xf>
    <xf numFmtId="43" fontId="49" fillId="0" borderId="0" xfId="70" applyFont="1" applyAlignment="1">
      <alignment horizontal="center" vertical="center"/>
    </xf>
    <xf numFmtId="204" fontId="49" fillId="0" borderId="0" xfId="70" applyNumberFormat="1" applyFont="1" applyFill="1" applyAlignment="1">
      <alignment vertical="center"/>
    </xf>
    <xf numFmtId="0" fontId="49" fillId="0" borderId="0" xfId="0" applyFont="1"/>
    <xf numFmtId="43" fontId="49" fillId="0" borderId="0" xfId="70" applyFont="1" applyFill="1" applyAlignment="1">
      <alignment horizontal="center" vertical="center"/>
    </xf>
    <xf numFmtId="43" fontId="49" fillId="0" borderId="32" xfId="70" applyFont="1" applyFill="1" applyBorder="1" applyAlignment="1">
      <alignment vertical="center"/>
    </xf>
    <xf numFmtId="43" fontId="42" fillId="0" borderId="46" xfId="70" applyFont="1" applyBorder="1" applyAlignment="1">
      <alignment horizontal="left" vertical="center"/>
    </xf>
    <xf numFmtId="43" fontId="49" fillId="0" borderId="45" xfId="70" applyFont="1" applyFill="1" applyBorder="1" applyAlignment="1">
      <alignment vertical="center"/>
    </xf>
    <xf numFmtId="43" fontId="49" fillId="0" borderId="45" xfId="70" applyFont="1" applyFill="1" applyBorder="1" applyAlignment="1">
      <alignment horizontal="center" vertical="center"/>
    </xf>
    <xf numFmtId="189" fontId="43" fillId="7" borderId="11" xfId="60" quotePrefix="1" applyNumberFormat="1" applyFont="1" applyFill="1" applyBorder="1" applyAlignment="1">
      <alignment horizontal="left" vertical="center"/>
    </xf>
    <xf numFmtId="43" fontId="43" fillId="0" borderId="6" xfId="70" applyFont="1" applyFill="1" applyBorder="1" applyAlignment="1">
      <alignment horizontal="center" vertical="center"/>
    </xf>
    <xf numFmtId="188" fontId="56" fillId="0" borderId="37" xfId="0" applyNumberFormat="1" applyFont="1" applyBorder="1" applyAlignment="1">
      <alignment horizontal="left"/>
    </xf>
    <xf numFmtId="0" fontId="56" fillId="0" borderId="14" xfId="0" applyFont="1" applyBorder="1"/>
    <xf numFmtId="0" fontId="56" fillId="0" borderId="29" xfId="0" applyFont="1" applyBorder="1"/>
    <xf numFmtId="0" fontId="57" fillId="0" borderId="51" xfId="0" applyFont="1" applyBorder="1"/>
    <xf numFmtId="0" fontId="56" fillId="0" borderId="0" xfId="0" applyFont="1"/>
    <xf numFmtId="0" fontId="56" fillId="0" borderId="34" xfId="0" applyFont="1" applyBorder="1"/>
    <xf numFmtId="0" fontId="58" fillId="0" borderId="52" xfId="0" applyFont="1" applyBorder="1" applyAlignment="1">
      <alignment horizontal="center"/>
    </xf>
    <xf numFmtId="189" fontId="50" fillId="6" borderId="11" xfId="60" applyNumberFormat="1" applyFont="1" applyFill="1" applyBorder="1" applyAlignment="1">
      <alignment horizontal="left"/>
    </xf>
    <xf numFmtId="43" fontId="49" fillId="0" borderId="0" xfId="70" applyFont="1" applyAlignment="1">
      <alignment vertical="center"/>
    </xf>
    <xf numFmtId="188" fontId="46" fillId="0" borderId="5" xfId="90" applyFont="1" applyBorder="1" applyAlignment="1">
      <alignment vertical="center"/>
    </xf>
    <xf numFmtId="43" fontId="43" fillId="0" borderId="5" xfId="65" applyFont="1" applyFill="1" applyBorder="1" applyAlignment="1">
      <alignment vertical="center"/>
    </xf>
    <xf numFmtId="43" fontId="42" fillId="0" borderId="5" xfId="70" applyFont="1" applyBorder="1" applyAlignment="1">
      <alignment horizontal="left" vertical="center"/>
    </xf>
    <xf numFmtId="43" fontId="43" fillId="0" borderId="6" xfId="65" applyFont="1" applyFill="1" applyBorder="1"/>
    <xf numFmtId="0" fontId="43" fillId="0" borderId="6" xfId="75" applyFont="1" applyBorder="1" applyAlignment="1">
      <alignment horizontal="center" vertical="center"/>
    </xf>
    <xf numFmtId="0" fontId="43" fillId="0" borderId="0" xfId="75" applyFont="1"/>
    <xf numFmtId="0" fontId="43" fillId="0" borderId="5" xfId="75" applyFont="1" applyBorder="1" applyAlignment="1">
      <alignment horizontal="center" vertical="center"/>
    </xf>
    <xf numFmtId="43" fontId="43" fillId="0" borderId="5" xfId="65" applyFont="1" applyFill="1" applyBorder="1"/>
    <xf numFmtId="4" fontId="43" fillId="0" borderId="5" xfId="75" applyNumberFormat="1" applyFont="1" applyBorder="1"/>
    <xf numFmtId="43" fontId="43" fillId="0" borderId="6" xfId="70" applyFont="1" applyBorder="1"/>
    <xf numFmtId="43" fontId="43" fillId="0" borderId="5" xfId="70" applyFont="1" applyBorder="1" applyAlignment="1">
      <alignment horizontal="left" vertical="center"/>
    </xf>
    <xf numFmtId="0" fontId="43" fillId="0" borderId="6" xfId="75" applyFont="1" applyBorder="1" applyAlignment="1">
      <alignment horizontal="center"/>
    </xf>
    <xf numFmtId="0" fontId="43" fillId="6" borderId="5" xfId="0" applyFont="1" applyFill="1" applyBorder="1" applyAlignment="1">
      <alignment horizontal="center"/>
    </xf>
    <xf numFmtId="0" fontId="43" fillId="6" borderId="0" xfId="0" applyFont="1" applyFill="1"/>
    <xf numFmtId="0" fontId="43" fillId="6" borderId="6" xfId="0" applyFont="1" applyFill="1" applyBorder="1" applyAlignment="1">
      <alignment horizontal="center"/>
    </xf>
    <xf numFmtId="43" fontId="46" fillId="0" borderId="11" xfId="70" applyFont="1" applyBorder="1"/>
    <xf numFmtId="43" fontId="43" fillId="6" borderId="6" xfId="70" applyFont="1" applyFill="1" applyBorder="1" applyAlignment="1">
      <alignment horizontal="center"/>
    </xf>
    <xf numFmtId="0" fontId="46" fillId="0" borderId="6" xfId="0" applyFont="1" applyBorder="1" applyAlignment="1">
      <alignment horizontal="center"/>
    </xf>
    <xf numFmtId="43" fontId="43" fillId="6" borderId="6" xfId="70" applyFont="1" applyFill="1" applyBorder="1"/>
    <xf numFmtId="0" fontId="42" fillId="6" borderId="6" xfId="0" applyFont="1" applyFill="1" applyBorder="1" applyAlignment="1">
      <alignment horizontal="center"/>
    </xf>
    <xf numFmtId="0" fontId="46" fillId="0" borderId="11" xfId="98" applyFont="1" applyBorder="1"/>
    <xf numFmtId="43" fontId="46" fillId="6" borderId="6" xfId="70" applyFont="1" applyFill="1" applyBorder="1" applyAlignment="1">
      <alignment horizontal="center"/>
    </xf>
    <xf numFmtId="0" fontId="42" fillId="6" borderId="0" xfId="0" applyFont="1" applyFill="1"/>
    <xf numFmtId="43" fontId="43" fillId="0" borderId="11" xfId="70" applyFont="1" applyBorder="1" applyAlignment="1">
      <alignment horizontal="left" vertical="center" wrapText="1"/>
    </xf>
    <xf numFmtId="43" fontId="42" fillId="6" borderId="6" xfId="70" applyFont="1" applyFill="1" applyBorder="1"/>
    <xf numFmtId="0" fontId="43" fillId="6" borderId="6" xfId="0" applyFont="1" applyFill="1" applyBorder="1" applyAlignment="1">
      <alignment horizontal="left" indent="1"/>
    </xf>
    <xf numFmtId="0" fontId="60" fillId="6" borderId="6" xfId="0" applyFont="1" applyFill="1" applyBorder="1" applyAlignment="1">
      <alignment horizontal="center"/>
    </xf>
    <xf numFmtId="0" fontId="44" fillId="6" borderId="0" xfId="0" applyFont="1" applyFill="1"/>
    <xf numFmtId="43" fontId="43" fillId="0" borderId="6" xfId="70" applyFont="1" applyFill="1" applyBorder="1" applyAlignment="1">
      <alignment vertical="center"/>
    </xf>
    <xf numFmtId="43" fontId="43" fillId="0" borderId="18" xfId="70" applyFont="1" applyFill="1" applyBorder="1" applyAlignment="1">
      <alignment vertical="center"/>
    </xf>
    <xf numFmtId="0" fontId="43" fillId="6" borderId="54" xfId="0" applyFont="1" applyFill="1" applyBorder="1" applyAlignment="1">
      <alignment horizontal="center"/>
    </xf>
    <xf numFmtId="43" fontId="43" fillId="6" borderId="54" xfId="70" applyFont="1" applyFill="1" applyBorder="1"/>
    <xf numFmtId="0" fontId="42" fillId="0" borderId="5" xfId="75" applyFont="1" applyBorder="1" applyAlignment="1">
      <alignment horizontal="center" vertical="center"/>
    </xf>
    <xf numFmtId="0" fontId="42" fillId="0" borderId="6" xfId="75" applyFont="1" applyBorder="1" applyAlignment="1">
      <alignment horizontal="center" vertical="center"/>
    </xf>
    <xf numFmtId="43" fontId="42" fillId="0" borderId="11" xfId="70" applyFont="1" applyBorder="1" applyAlignment="1">
      <alignment horizontal="left" vertical="center" wrapText="1"/>
    </xf>
    <xf numFmtId="43" fontId="42" fillId="0" borderId="6" xfId="70" applyFont="1" applyFill="1" applyBorder="1" applyAlignment="1">
      <alignment vertical="center"/>
    </xf>
    <xf numFmtId="204" fontId="43" fillId="0" borderId="6" xfId="70" applyNumberFormat="1" applyFont="1" applyFill="1" applyBorder="1" applyAlignment="1">
      <alignment horizontal="center" vertical="center"/>
    </xf>
    <xf numFmtId="43" fontId="43" fillId="0" borderId="5" xfId="70" applyFont="1" applyFill="1" applyBorder="1" applyAlignment="1">
      <alignment vertical="center"/>
    </xf>
    <xf numFmtId="43" fontId="43" fillId="0" borderId="6" xfId="70" applyFont="1" applyFill="1" applyBorder="1" applyAlignment="1">
      <alignment horizontal="right" vertical="center"/>
    </xf>
    <xf numFmtId="0" fontId="43" fillId="0" borderId="6" xfId="0" applyFont="1" applyBorder="1" applyAlignment="1">
      <alignment horizontal="center" vertical="center"/>
    </xf>
    <xf numFmtId="0" fontId="43" fillId="0" borderId="18" xfId="0" quotePrefix="1" applyFont="1" applyBorder="1" applyAlignment="1">
      <alignment vertical="center" wrapText="1"/>
    </xf>
    <xf numFmtId="43" fontId="43" fillId="0" borderId="6" xfId="70" applyFont="1" applyFill="1" applyBorder="1" applyAlignment="1">
      <alignment horizontal="left" vertical="center"/>
    </xf>
    <xf numFmtId="43" fontId="42" fillId="0" borderId="5" xfId="70" applyFont="1" applyFill="1" applyBorder="1" applyAlignment="1">
      <alignment horizontal="center" vertical="center"/>
    </xf>
    <xf numFmtId="0" fontId="42" fillId="0" borderId="5" xfId="99" applyFont="1" applyBorder="1" applyAlignment="1">
      <alignment horizontal="center" vertical="center"/>
    </xf>
    <xf numFmtId="43" fontId="42" fillId="0" borderId="18" xfId="70" applyFont="1" applyFill="1" applyBorder="1" applyAlignment="1">
      <alignment vertical="center"/>
    </xf>
    <xf numFmtId="43" fontId="43" fillId="0" borderId="54" xfId="70" applyFont="1" applyFill="1" applyBorder="1" applyAlignment="1">
      <alignment vertical="center"/>
    </xf>
    <xf numFmtId="43" fontId="43" fillId="0" borderId="55" xfId="70" applyFont="1" applyFill="1" applyBorder="1" applyAlignment="1">
      <alignment vertical="center"/>
    </xf>
    <xf numFmtId="43" fontId="46" fillId="6" borderId="54" xfId="70" applyFont="1" applyFill="1" applyBorder="1"/>
    <xf numFmtId="0" fontId="43" fillId="6" borderId="4" xfId="0" applyFont="1" applyFill="1" applyBorder="1" applyAlignment="1">
      <alignment horizontal="center"/>
    </xf>
    <xf numFmtId="43" fontId="43" fillId="0" borderId="4" xfId="70" applyFont="1" applyFill="1" applyBorder="1" applyAlignment="1">
      <alignment horizontal="center" vertical="center"/>
    </xf>
    <xf numFmtId="0" fontId="43" fillId="0" borderId="4" xfId="99" applyFont="1" applyBorder="1" applyAlignment="1">
      <alignment horizontal="center" vertical="center"/>
    </xf>
    <xf numFmtId="43" fontId="43" fillId="0" borderId="4" xfId="70" applyFont="1" applyFill="1" applyBorder="1" applyAlignment="1">
      <alignment vertical="center"/>
    </xf>
    <xf numFmtId="43" fontId="42" fillId="6" borderId="4" xfId="70" applyFont="1" applyFill="1" applyBorder="1"/>
    <xf numFmtId="43" fontId="61" fillId="6" borderId="4" xfId="70" applyFont="1" applyFill="1" applyBorder="1"/>
    <xf numFmtId="43" fontId="42" fillId="6" borderId="54" xfId="70" applyFont="1" applyFill="1" applyBorder="1"/>
    <xf numFmtId="0" fontId="42" fillId="6" borderId="54" xfId="0" applyFont="1" applyFill="1" applyBorder="1" applyAlignment="1">
      <alignment horizontal="center"/>
    </xf>
    <xf numFmtId="0" fontId="42" fillId="6" borderId="4" xfId="0" applyFont="1" applyFill="1" applyBorder="1" applyAlignment="1">
      <alignment horizontal="center"/>
    </xf>
    <xf numFmtId="43" fontId="42" fillId="0" borderId="4" xfId="70" applyFont="1" applyBorder="1" applyAlignment="1">
      <alignment horizontal="left" vertical="center" wrapText="1"/>
    </xf>
    <xf numFmtId="43" fontId="43" fillId="6" borderId="4" xfId="70" applyFont="1" applyFill="1" applyBorder="1" applyAlignment="1">
      <alignment horizontal="center"/>
    </xf>
    <xf numFmtId="0" fontId="46" fillId="0" borderId="4" xfId="0" applyFont="1" applyBorder="1" applyAlignment="1">
      <alignment horizontal="center"/>
    </xf>
    <xf numFmtId="43" fontId="43" fillId="6" borderId="4" xfId="70" applyFont="1" applyFill="1" applyBorder="1"/>
    <xf numFmtId="43" fontId="43" fillId="0" borderId="11" xfId="0" applyNumberFormat="1" applyFont="1" applyBorder="1" applyAlignment="1">
      <alignment horizontal="left" vertical="center"/>
    </xf>
    <xf numFmtId="0" fontId="43" fillId="0" borderId="1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34" xfId="0" quotePrefix="1" applyFont="1" applyBorder="1" applyAlignment="1">
      <alignment vertical="center" wrapText="1"/>
    </xf>
    <xf numFmtId="43" fontId="43" fillId="0" borderId="30" xfId="70" applyFont="1" applyFill="1" applyBorder="1" applyAlignment="1">
      <alignment horizontal="right" vertical="center"/>
    </xf>
    <xf numFmtId="0" fontId="43" fillId="0" borderId="30" xfId="0" applyFont="1" applyBorder="1" applyAlignment="1">
      <alignment horizontal="center" vertical="center"/>
    </xf>
    <xf numFmtId="43" fontId="43" fillId="0" borderId="30" xfId="70" applyFont="1" applyFill="1" applyBorder="1" applyAlignment="1">
      <alignment vertical="center"/>
    </xf>
    <xf numFmtId="43" fontId="41" fillId="0" borderId="10" xfId="0" applyNumberFormat="1" applyFont="1" applyBorder="1"/>
    <xf numFmtId="43" fontId="62" fillId="0" borderId="0" xfId="62" applyFont="1"/>
    <xf numFmtId="0" fontId="4" fillId="0" borderId="0" xfId="73"/>
    <xf numFmtId="0" fontId="26" fillId="0" borderId="51" xfId="61" applyFont="1" applyBorder="1"/>
    <xf numFmtId="9" fontId="25" fillId="0" borderId="34" xfId="61" applyNumberFormat="1" applyFont="1" applyBorder="1" applyAlignment="1">
      <alignment horizontal="center"/>
    </xf>
    <xf numFmtId="43" fontId="25" fillId="0" borderId="59" xfId="62" applyFont="1" applyBorder="1" applyAlignment="1">
      <alignment vertical="top"/>
    </xf>
    <xf numFmtId="43" fontId="62" fillId="0" borderId="60" xfId="62" applyFont="1" applyBorder="1"/>
    <xf numFmtId="43" fontId="62" fillId="0" borderId="34" xfId="62" applyFont="1" applyBorder="1"/>
    <xf numFmtId="9" fontId="66" fillId="6" borderId="34" xfId="61" applyNumberFormat="1" applyFont="1" applyFill="1" applyBorder="1" applyAlignment="1">
      <alignment horizontal="center"/>
    </xf>
    <xf numFmtId="40" fontId="67" fillId="0" borderId="51" xfId="100" applyFont="1" applyFill="1" applyBorder="1" applyAlignment="1"/>
    <xf numFmtId="40" fontId="67" fillId="0" borderId="34" xfId="100" applyFont="1" applyFill="1" applyBorder="1" applyAlignment="1"/>
    <xf numFmtId="43" fontId="68" fillId="16" borderId="4" xfId="70" applyFont="1" applyFill="1" applyBorder="1"/>
    <xf numFmtId="40" fontId="62" fillId="0" borderId="34" xfId="100" applyFont="1" applyFill="1" applyBorder="1"/>
    <xf numFmtId="43" fontId="62" fillId="0" borderId="0" xfId="62" applyFont="1" applyAlignment="1">
      <alignment horizontal="center" vertical="center"/>
    </xf>
    <xf numFmtId="43" fontId="68" fillId="17" borderId="14" xfId="100" applyNumberFormat="1" applyFont="1" applyFill="1" applyBorder="1"/>
    <xf numFmtId="43" fontId="70" fillId="0" borderId="24" xfId="62" applyFont="1" applyBorder="1"/>
    <xf numFmtId="0" fontId="26" fillId="0" borderId="25" xfId="61" applyFont="1" applyBorder="1"/>
    <xf numFmtId="43" fontId="68" fillId="17" borderId="0" xfId="100" applyNumberFormat="1" applyFont="1" applyFill="1" applyBorder="1"/>
    <xf numFmtId="0" fontId="25" fillId="6" borderId="9" xfId="61" applyFont="1" applyFill="1" applyBorder="1" applyAlignment="1">
      <alignment horizontal="center"/>
    </xf>
    <xf numFmtId="0" fontId="25" fillId="6" borderId="23" xfId="61" applyFont="1" applyFill="1" applyBorder="1" applyAlignment="1">
      <alignment horizontal="center"/>
    </xf>
    <xf numFmtId="43" fontId="69" fillId="0" borderId="0" xfId="62" applyFont="1" applyAlignment="1">
      <alignment horizontal="right"/>
    </xf>
    <xf numFmtId="204" fontId="71" fillId="6" borderId="36" xfId="62" applyNumberFormat="1" applyFont="1" applyFill="1" applyBorder="1"/>
    <xf numFmtId="43" fontId="69" fillId="0" borderId="0" xfId="62" applyFont="1"/>
    <xf numFmtId="0" fontId="25" fillId="6" borderId="10" xfId="61" applyFont="1" applyFill="1" applyBorder="1" applyAlignment="1">
      <alignment horizontal="center"/>
    </xf>
    <xf numFmtId="0" fontId="26" fillId="6" borderId="25" xfId="61" applyFont="1" applyFill="1" applyBorder="1"/>
    <xf numFmtId="43" fontId="62" fillId="0" borderId="0" xfId="62" applyFont="1" applyAlignment="1">
      <alignment horizontal="right"/>
    </xf>
    <xf numFmtId="43" fontId="62" fillId="18" borderId="61" xfId="70" applyFont="1" applyFill="1" applyBorder="1"/>
    <xf numFmtId="204" fontId="26" fillId="0" borderId="4" xfId="62" applyNumberFormat="1" applyFont="1" applyBorder="1"/>
    <xf numFmtId="205" fontId="72" fillId="0" borderId="44" xfId="0" applyNumberFormat="1" applyFont="1" applyBorder="1" applyAlignment="1">
      <alignment horizontal="center"/>
    </xf>
    <xf numFmtId="43" fontId="73" fillId="0" borderId="0" xfId="62" applyFont="1" applyAlignment="1">
      <alignment horizontal="right"/>
    </xf>
    <xf numFmtId="204" fontId="71" fillId="6" borderId="7" xfId="62" applyNumberFormat="1" applyFont="1" applyFill="1" applyBorder="1"/>
    <xf numFmtId="43" fontId="73" fillId="0" borderId="0" xfId="62" applyFont="1" applyFill="1"/>
    <xf numFmtId="205" fontId="72" fillId="0" borderId="53" xfId="0" applyNumberFormat="1" applyFont="1" applyBorder="1" applyAlignment="1">
      <alignment horizontal="center"/>
    </xf>
    <xf numFmtId="205" fontId="72" fillId="0" borderId="38" xfId="0" applyNumberFormat="1" applyFont="1" applyBorder="1" applyAlignment="1">
      <alignment horizontal="center"/>
    </xf>
    <xf numFmtId="43" fontId="74" fillId="0" borderId="0" xfId="62" applyFont="1" applyAlignment="1">
      <alignment horizontal="right"/>
    </xf>
    <xf numFmtId="206" fontId="75" fillId="6" borderId="4" xfId="62" applyNumberFormat="1" applyFont="1" applyFill="1" applyBorder="1"/>
    <xf numFmtId="206" fontId="76" fillId="19" borderId="61" xfId="62" applyNumberFormat="1" applyFont="1" applyFill="1" applyBorder="1"/>
    <xf numFmtId="207" fontId="65" fillId="0" borderId="0" xfId="62" applyNumberFormat="1" applyFont="1"/>
    <xf numFmtId="43" fontId="74" fillId="0" borderId="7" xfId="62" applyFont="1" applyBorder="1"/>
    <xf numFmtId="43" fontId="62" fillId="0" borderId="56" xfId="62" applyFont="1" applyBorder="1"/>
    <xf numFmtId="43" fontId="62" fillId="0" borderId="62" xfId="62" applyFont="1" applyBorder="1"/>
    <xf numFmtId="43" fontId="77" fillId="0" borderId="0" xfId="62" applyFont="1" applyAlignment="1">
      <alignment horizontal="right"/>
    </xf>
    <xf numFmtId="204" fontId="69" fillId="0" borderId="0" xfId="62" applyNumberFormat="1" applyFont="1" applyBorder="1"/>
    <xf numFmtId="204" fontId="26" fillId="0" borderId="4" xfId="62" applyNumberFormat="1" applyFont="1" applyBorder="1" applyAlignment="1">
      <alignment horizontal="right"/>
    </xf>
    <xf numFmtId="0" fontId="50" fillId="0" borderId="0" xfId="0" applyFont="1" applyAlignment="1">
      <alignment horizontal="center"/>
    </xf>
    <xf numFmtId="0" fontId="50" fillId="0" borderId="0" xfId="0" applyFont="1"/>
    <xf numFmtId="0" fontId="78" fillId="0" borderId="8" xfId="0" applyFont="1" applyBorder="1"/>
    <xf numFmtId="0" fontId="50" fillId="0" borderId="8" xfId="0" applyFont="1" applyBorder="1"/>
    <xf numFmtId="43" fontId="50" fillId="0" borderId="11" xfId="0" applyNumberFormat="1" applyFont="1" applyBorder="1" applyAlignment="1">
      <alignment horizontal="left"/>
    </xf>
    <xf numFmtId="0" fontId="50" fillId="0" borderId="11" xfId="0" applyFont="1" applyBorder="1"/>
    <xf numFmtId="0" fontId="50" fillId="0" borderId="11" xfId="0" applyFont="1" applyBorder="1" applyAlignment="1">
      <alignment horizontal="left"/>
    </xf>
    <xf numFmtId="0" fontId="78" fillId="0" borderId="0" xfId="0" applyFont="1"/>
    <xf numFmtId="0" fontId="78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50" fillId="0" borderId="0" xfId="0" applyFont="1" applyAlignment="1">
      <alignment horizontal="center" vertical="center"/>
    </xf>
    <xf numFmtId="0" fontId="78" fillId="12" borderId="4" xfId="0" applyFont="1" applyFill="1" applyBorder="1" applyAlignment="1">
      <alignment horizontal="center"/>
    </xf>
    <xf numFmtId="0" fontId="50" fillId="0" borderId="36" xfId="0" applyFont="1" applyBorder="1"/>
    <xf numFmtId="0" fontId="50" fillId="0" borderId="14" xfId="0" applyFont="1" applyBorder="1"/>
    <xf numFmtId="0" fontId="50" fillId="0" borderId="37" xfId="0" applyFont="1" applyBorder="1"/>
    <xf numFmtId="0" fontId="50" fillId="0" borderId="29" xfId="0" applyFont="1" applyBorder="1"/>
    <xf numFmtId="0" fontId="50" fillId="0" borderId="6" xfId="0" applyFont="1" applyBorder="1"/>
    <xf numFmtId="0" fontId="50" fillId="0" borderId="18" xfId="0" applyFont="1" applyBorder="1"/>
    <xf numFmtId="0" fontId="50" fillId="0" borderId="33" xfId="0" applyFont="1" applyBorder="1"/>
    <xf numFmtId="0" fontId="50" fillId="0" borderId="32" xfId="0" applyFont="1" applyBorder="1"/>
    <xf numFmtId="0" fontId="50" fillId="0" borderId="31" xfId="0" applyFont="1" applyBorder="1"/>
    <xf numFmtId="0" fontId="50" fillId="13" borderId="40" xfId="0" applyFont="1" applyFill="1" applyBorder="1"/>
    <xf numFmtId="0" fontId="50" fillId="0" borderId="41" xfId="0" applyFont="1" applyBorder="1"/>
    <xf numFmtId="0" fontId="50" fillId="0" borderId="42" xfId="0" applyFont="1" applyBorder="1"/>
    <xf numFmtId="0" fontId="78" fillId="0" borderId="34" xfId="0" applyFont="1" applyBorder="1"/>
    <xf numFmtId="0" fontId="50" fillId="10" borderId="40" xfId="0" applyFont="1" applyFill="1" applyBorder="1"/>
    <xf numFmtId="0" fontId="50" fillId="0" borderId="43" xfId="0" applyFont="1" applyBorder="1"/>
    <xf numFmtId="0" fontId="50" fillId="11" borderId="40" xfId="0" applyFont="1" applyFill="1" applyBorder="1"/>
    <xf numFmtId="0" fontId="42" fillId="0" borderId="0" xfId="0" applyFont="1" applyAlignment="1">
      <alignment horizontal="center"/>
    </xf>
    <xf numFmtId="189" fontId="42" fillId="0" borderId="24" xfId="60" applyNumberFormat="1" applyFont="1" applyFill="1" applyBorder="1" applyAlignment="1">
      <alignment horizontal="center" vertical="center"/>
    </xf>
    <xf numFmtId="43" fontId="42" fillId="0" borderId="44" xfId="60" applyNumberFormat="1" applyFont="1" applyFill="1" applyBorder="1" applyAlignment="1">
      <alignment vertical="center"/>
    </xf>
    <xf numFmtId="189" fontId="42" fillId="0" borderId="44" xfId="60" applyNumberFormat="1" applyFont="1" applyFill="1" applyBorder="1" applyAlignment="1">
      <alignment vertical="center"/>
    </xf>
    <xf numFmtId="43" fontId="42" fillId="0" borderId="21" xfId="70" applyFont="1" applyFill="1" applyBorder="1" applyAlignment="1">
      <alignment vertical="center"/>
    </xf>
    <xf numFmtId="189" fontId="51" fillId="0" borderId="10" xfId="60" applyNumberFormat="1" applyFont="1" applyFill="1" applyBorder="1" applyAlignment="1">
      <alignment horizontal="center" vertical="center"/>
    </xf>
    <xf numFmtId="189" fontId="42" fillId="0" borderId="25" xfId="60" quotePrefix="1" applyNumberFormat="1" applyFont="1" applyFill="1" applyBorder="1" applyAlignment="1">
      <alignment vertical="center"/>
    </xf>
    <xf numFmtId="189" fontId="43" fillId="0" borderId="15" xfId="60" applyNumberFormat="1" applyFont="1" applyFill="1" applyBorder="1"/>
    <xf numFmtId="188" fontId="43" fillId="0" borderId="5" xfId="60" applyNumberFormat="1" applyFont="1" applyFill="1" applyBorder="1"/>
    <xf numFmtId="203" fontId="43" fillId="0" borderId="5" xfId="60" applyNumberFormat="1" applyFont="1" applyFill="1" applyBorder="1"/>
    <xf numFmtId="43" fontId="43" fillId="0" borderId="5" xfId="70" applyFont="1" applyFill="1" applyBorder="1"/>
    <xf numFmtId="189" fontId="43" fillId="0" borderId="5" xfId="60" applyNumberFormat="1" applyFont="1" applyFill="1" applyBorder="1" applyAlignment="1">
      <alignment horizontal="center"/>
    </xf>
    <xf numFmtId="189" fontId="49" fillId="0" borderId="15" xfId="60" applyNumberFormat="1" applyFont="1" applyFill="1" applyBorder="1"/>
    <xf numFmtId="189" fontId="42" fillId="0" borderId="34" xfId="60" applyNumberFormat="1" applyFont="1" applyFill="1" applyBorder="1" applyAlignment="1">
      <alignment horizontal="center"/>
    </xf>
    <xf numFmtId="188" fontId="42" fillId="0" borderId="5" xfId="60" applyNumberFormat="1" applyFont="1" applyFill="1" applyBorder="1" applyAlignment="1">
      <alignment horizontal="left"/>
    </xf>
    <xf numFmtId="43" fontId="42" fillId="0" borderId="5" xfId="60" applyNumberFormat="1" applyFont="1" applyFill="1" applyBorder="1"/>
    <xf numFmtId="189" fontId="42" fillId="0" borderId="35" xfId="60" applyNumberFormat="1" applyFont="1" applyFill="1" applyBorder="1" applyAlignment="1">
      <alignment horizontal="center"/>
    </xf>
    <xf numFmtId="43" fontId="43" fillId="0" borderId="5" xfId="60" applyNumberFormat="1" applyFont="1" applyFill="1" applyBorder="1"/>
    <xf numFmtId="189" fontId="43" fillId="0" borderId="8" xfId="60" applyNumberFormat="1" applyFont="1" applyFill="1" applyBorder="1"/>
    <xf numFmtId="189" fontId="43" fillId="0" borderId="33" xfId="60" applyNumberFormat="1" applyFont="1" applyFill="1" applyBorder="1"/>
    <xf numFmtId="189" fontId="43" fillId="0" borderId="33" xfId="60" applyNumberFormat="1" applyFont="1" applyFill="1" applyBorder="1" applyAlignment="1">
      <alignment horizontal="left"/>
    </xf>
    <xf numFmtId="189" fontId="43" fillId="0" borderId="32" xfId="60" applyNumberFormat="1" applyFont="1" applyFill="1" applyBorder="1"/>
    <xf numFmtId="43" fontId="43" fillId="0" borderId="33" xfId="60" applyNumberFormat="1" applyFont="1" applyFill="1" applyBorder="1"/>
    <xf numFmtId="189" fontId="43" fillId="0" borderId="0" xfId="60" applyNumberFormat="1" applyFont="1" applyFill="1"/>
    <xf numFmtId="43" fontId="42" fillId="0" borderId="10" xfId="70" applyFont="1" applyFill="1" applyBorder="1" applyAlignment="1">
      <alignment vertical="center"/>
    </xf>
    <xf numFmtId="43" fontId="42" fillId="0" borderId="7" xfId="70" applyFont="1" applyFill="1" applyBorder="1" applyAlignment="1">
      <alignment horizontal="center" vertical="center"/>
    </xf>
    <xf numFmtId="43" fontId="42" fillId="0" borderId="47" xfId="7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right"/>
    </xf>
    <xf numFmtId="43" fontId="43" fillId="0" borderId="6" xfId="70" quotePrefix="1" applyFont="1" applyBorder="1"/>
    <xf numFmtId="43" fontId="43" fillId="0" borderId="5" xfId="70" applyFont="1" applyFill="1" applyBorder="1" applyAlignment="1">
      <alignment horizontal="right" vertical="center"/>
    </xf>
    <xf numFmtId="0" fontId="43" fillId="0" borderId="5" xfId="0" applyFont="1" applyBorder="1" applyAlignment="1">
      <alignment horizontal="center" vertical="center"/>
    </xf>
    <xf numFmtId="43" fontId="43" fillId="0" borderId="6" xfId="70" applyFont="1" applyFill="1" applyBorder="1"/>
    <xf numFmtId="43" fontId="43" fillId="0" borderId="5" xfId="70" applyFont="1" applyBorder="1" applyAlignment="1">
      <alignment horizontal="center" vertical="center"/>
    </xf>
    <xf numFmtId="0" fontId="43" fillId="6" borderId="6" xfId="0" applyFont="1" applyFill="1" applyBorder="1" applyAlignment="1">
      <alignment horizontal="left"/>
    </xf>
    <xf numFmtId="43" fontId="43" fillId="0" borderId="5" xfId="70" applyFont="1" applyFill="1" applyBorder="1" applyAlignment="1">
      <alignment horizontal="center" vertical="center"/>
    </xf>
    <xf numFmtId="0" fontId="43" fillId="6" borderId="11" xfId="0" applyFont="1" applyFill="1" applyBorder="1" applyAlignment="1">
      <alignment horizontal="left" indent="1"/>
    </xf>
    <xf numFmtId="43" fontId="42" fillId="0" borderId="6" xfId="70" applyFont="1" applyFill="1" applyBorder="1" applyAlignment="1">
      <alignment horizontal="center" vertical="center"/>
    </xf>
    <xf numFmtId="0" fontId="43" fillId="0" borderId="5" xfId="99" applyFont="1" applyBorder="1" applyAlignment="1">
      <alignment horizontal="center" vertical="center"/>
    </xf>
    <xf numFmtId="9" fontId="79" fillId="0" borderId="34" xfId="61" applyNumberFormat="1" applyFont="1" applyBorder="1" applyAlignment="1">
      <alignment horizontal="center"/>
    </xf>
    <xf numFmtId="188" fontId="43" fillId="0" borderId="0" xfId="0" applyNumberFormat="1" applyFont="1" applyAlignment="1">
      <alignment vertical="center"/>
    </xf>
    <xf numFmtId="43" fontId="42" fillId="0" borderId="54" xfId="70" applyFont="1" applyFill="1" applyBorder="1" applyAlignment="1">
      <alignment horizontal="center" vertical="center"/>
    </xf>
    <xf numFmtId="43" fontId="43" fillId="0" borderId="45" xfId="70" applyFont="1" applyFill="1" applyBorder="1" applyAlignment="1">
      <alignment vertical="center"/>
    </xf>
    <xf numFmtId="43" fontId="43" fillId="0" borderId="32" xfId="70" applyFont="1" applyFill="1" applyBorder="1" applyAlignment="1">
      <alignment vertical="center"/>
    </xf>
    <xf numFmtId="43" fontId="43" fillId="0" borderId="45" xfId="70" applyFont="1" applyFill="1" applyBorder="1" applyAlignment="1">
      <alignment horizontal="center" vertical="center"/>
    </xf>
    <xf numFmtId="43" fontId="43" fillId="0" borderId="0" xfId="70" applyFont="1" applyAlignment="1">
      <alignment horizontal="center" vertical="center"/>
    </xf>
    <xf numFmtId="43" fontId="43" fillId="0" borderId="0" xfId="70" applyFont="1" applyFill="1" applyAlignment="1">
      <alignment horizontal="center" vertical="center"/>
    </xf>
    <xf numFmtId="43" fontId="42" fillId="0" borderId="15" xfId="70" applyFont="1" applyFill="1" applyBorder="1" applyAlignment="1">
      <alignment horizontal="center" vertical="center"/>
    </xf>
    <xf numFmtId="43" fontId="43" fillId="14" borderId="5" xfId="0" applyNumberFormat="1" applyFont="1" applyFill="1" applyBorder="1"/>
    <xf numFmtId="43" fontId="42" fillId="0" borderId="54" xfId="70" applyFont="1" applyFill="1" applyBorder="1" applyAlignment="1">
      <alignment vertical="center"/>
    </xf>
    <xf numFmtId="0" fontId="43" fillId="0" borderId="54" xfId="0" applyFont="1" applyBorder="1" applyAlignment="1">
      <alignment horizontal="center"/>
    </xf>
    <xf numFmtId="43" fontId="43" fillId="0" borderId="54" xfId="70" applyFont="1" applyFill="1" applyBorder="1"/>
    <xf numFmtId="43" fontId="43" fillId="0" borderId="5" xfId="70" quotePrefix="1" applyFont="1" applyFill="1" applyBorder="1" applyAlignment="1">
      <alignment horizontal="left" vertical="center"/>
    </xf>
    <xf numFmtId="43" fontId="43" fillId="0" borderId="6" xfId="70" quotePrefix="1" applyFont="1" applyFill="1" applyBorder="1"/>
    <xf numFmtId="43" fontId="43" fillId="0" borderId="5" xfId="75" applyNumberFormat="1" applyFont="1" applyBorder="1"/>
    <xf numFmtId="43" fontId="42" fillId="0" borderId="54" xfId="70" applyFont="1" applyFill="1" applyBorder="1"/>
    <xf numFmtId="189" fontId="42" fillId="0" borderId="9" xfId="60" applyNumberFormat="1" applyFont="1" applyFill="1" applyBorder="1" applyAlignment="1">
      <alignment horizontal="center" vertical="center"/>
    </xf>
    <xf numFmtId="0" fontId="42" fillId="0" borderId="54" xfId="0" applyFont="1" applyBorder="1" applyAlignment="1">
      <alignment horizontal="center"/>
    </xf>
    <xf numFmtId="208" fontId="43" fillId="0" borderId="67" xfId="0" applyNumberFormat="1" applyFont="1" applyBorder="1" applyAlignment="1">
      <alignment horizontal="right" vertical="top"/>
    </xf>
    <xf numFmtId="3" fontId="43" fillId="0" borderId="66" xfId="0" applyNumberFormat="1" applyFont="1" applyBorder="1" applyAlignment="1">
      <alignment horizontal="center" vertical="top"/>
    </xf>
    <xf numFmtId="208" fontId="43" fillId="0" borderId="67" xfId="0" applyNumberFormat="1" applyFont="1" applyBorder="1" applyAlignment="1">
      <alignment horizontal="center" vertical="top"/>
    </xf>
    <xf numFmtId="0" fontId="43" fillId="0" borderId="63" xfId="0" quotePrefix="1" applyFont="1" applyBorder="1" applyAlignment="1">
      <alignment horizontal="left" vertical="top"/>
    </xf>
    <xf numFmtId="208" fontId="43" fillId="0" borderId="67" xfId="0" applyNumberFormat="1" applyFont="1" applyBorder="1" applyAlignment="1">
      <alignment vertical="top"/>
    </xf>
    <xf numFmtId="43" fontId="43" fillId="6" borderId="5" xfId="0" applyNumberFormat="1" applyFont="1" applyFill="1" applyBorder="1"/>
    <xf numFmtId="0" fontId="43" fillId="20" borderId="63" xfId="0" quotePrefix="1" applyFont="1" applyFill="1" applyBorder="1" applyAlignment="1">
      <alignment horizontal="left" vertical="top"/>
    </xf>
    <xf numFmtId="208" fontId="43" fillId="20" borderId="67" xfId="0" applyNumberFormat="1" applyFont="1" applyFill="1" applyBorder="1" applyAlignment="1">
      <alignment horizontal="center" vertical="top"/>
    </xf>
    <xf numFmtId="208" fontId="43" fillId="20" borderId="67" xfId="0" applyNumberFormat="1" applyFont="1" applyFill="1" applyBorder="1" applyAlignment="1">
      <alignment horizontal="right" vertical="top"/>
    </xf>
    <xf numFmtId="2" fontId="42" fillId="0" borderId="63" xfId="0" quotePrefix="1" applyNumberFormat="1" applyFont="1" applyBorder="1" applyAlignment="1">
      <alignment horizontal="left" vertical="top"/>
    </xf>
    <xf numFmtId="0" fontId="43" fillId="0" borderId="63" xfId="0" quotePrefix="1" applyFont="1" applyBorder="1" applyAlignment="1">
      <alignment horizontal="left" vertical="top" wrapText="1"/>
    </xf>
    <xf numFmtId="3" fontId="43" fillId="20" borderId="66" xfId="0" applyNumberFormat="1" applyFont="1" applyFill="1" applyBorder="1" applyAlignment="1">
      <alignment horizontal="center" vertical="top"/>
    </xf>
    <xf numFmtId="208" fontId="43" fillId="20" borderId="67" xfId="0" applyNumberFormat="1" applyFont="1" applyFill="1" applyBorder="1" applyAlignment="1">
      <alignment vertical="top"/>
    </xf>
    <xf numFmtId="43" fontId="42" fillId="0" borderId="5" xfId="70" applyFont="1" applyFill="1" applyBorder="1" applyAlignment="1">
      <alignment horizontal="left" vertical="center"/>
    </xf>
    <xf numFmtId="43" fontId="43" fillId="0" borderId="54" xfId="70" applyFont="1" applyFill="1" applyBorder="1" applyAlignment="1">
      <alignment horizontal="left" vertical="center"/>
    </xf>
    <xf numFmtId="43" fontId="42" fillId="0" borderId="4" xfId="70" applyFont="1" applyFill="1" applyBorder="1" applyAlignment="1">
      <alignment horizontal="left" vertical="center"/>
    </xf>
    <xf numFmtId="43" fontId="43" fillId="0" borderId="5" xfId="70" applyFont="1" applyFill="1" applyBorder="1" applyAlignment="1">
      <alignment horizontal="left" vertical="center"/>
    </xf>
    <xf numFmtId="0" fontId="43" fillId="0" borderId="66" xfId="0" applyFont="1" applyBorder="1"/>
    <xf numFmtId="2" fontId="42" fillId="0" borderId="74" xfId="0" applyNumberFormat="1" applyFont="1" applyBorder="1" applyAlignment="1">
      <alignment vertical="top"/>
    </xf>
    <xf numFmtId="43" fontId="43" fillId="0" borderId="11" xfId="70" applyFont="1" applyBorder="1"/>
    <xf numFmtId="209" fontId="43" fillId="0" borderId="66" xfId="0" applyNumberFormat="1" applyFont="1" applyBorder="1"/>
    <xf numFmtId="208" fontId="43" fillId="0" borderId="67" xfId="0" applyNumberFormat="1" applyFont="1" applyBorder="1" applyAlignment="1">
      <alignment horizontal="right"/>
    </xf>
    <xf numFmtId="208" fontId="43" fillId="0" borderId="67" xfId="0" applyNumberFormat="1" applyFont="1" applyBorder="1" applyAlignment="1">
      <alignment horizontal="center"/>
    </xf>
    <xf numFmtId="208" fontId="43" fillId="0" borderId="67" xfId="0" applyNumberFormat="1" applyFont="1" applyBorder="1" applyAlignment="1">
      <alignment vertical="center"/>
    </xf>
    <xf numFmtId="208" fontId="43" fillId="0" borderId="70" xfId="0" applyNumberFormat="1" applyFont="1" applyBorder="1" applyAlignment="1">
      <alignment horizontal="right"/>
    </xf>
    <xf numFmtId="208" fontId="43" fillId="0" borderId="70" xfId="0" applyNumberFormat="1" applyFont="1" applyBorder="1"/>
    <xf numFmtId="0" fontId="43" fillId="0" borderId="63" xfId="0" quotePrefix="1" applyFont="1" applyBorder="1" applyAlignment="1">
      <alignment vertical="top"/>
    </xf>
    <xf numFmtId="0" fontId="43" fillId="20" borderId="63" xfId="0" quotePrefix="1" applyFont="1" applyFill="1" applyBorder="1" applyAlignment="1">
      <alignment vertical="top"/>
    </xf>
    <xf numFmtId="208" fontId="43" fillId="20" borderId="67" xfId="0" applyNumberFormat="1" applyFont="1" applyFill="1" applyBorder="1" applyAlignment="1">
      <alignment horizontal="center" vertical="center"/>
    </xf>
    <xf numFmtId="3" fontId="43" fillId="20" borderId="66" xfId="0" applyNumberFormat="1" applyFont="1" applyFill="1" applyBorder="1" applyAlignment="1">
      <alignment horizontal="center"/>
    </xf>
    <xf numFmtId="208" fontId="43" fillId="20" borderId="67" xfId="0" applyNumberFormat="1" applyFont="1" applyFill="1" applyBorder="1" applyAlignment="1">
      <alignment horizontal="center"/>
    </xf>
    <xf numFmtId="208" fontId="43" fillId="20" borderId="67" xfId="0" applyNumberFormat="1" applyFont="1" applyFill="1" applyBorder="1"/>
    <xf numFmtId="0" fontId="43" fillId="20" borderId="63" xfId="0" quotePrefix="1" applyFont="1" applyFill="1" applyBorder="1" applyAlignment="1">
      <alignment horizontal="left"/>
    </xf>
    <xf numFmtId="208" fontId="43" fillId="20" borderId="67" xfId="0" applyNumberFormat="1" applyFont="1" applyFill="1" applyBorder="1" applyAlignment="1">
      <alignment horizontal="right"/>
    </xf>
    <xf numFmtId="0" fontId="43" fillId="0" borderId="11" xfId="0" quotePrefix="1" applyFont="1" applyBorder="1" applyAlignment="1">
      <alignment horizontal="left" vertical="top"/>
    </xf>
    <xf numFmtId="3" fontId="43" fillId="0" borderId="18" xfId="0" applyNumberFormat="1" applyFont="1" applyBorder="1" applyAlignment="1">
      <alignment horizontal="center" vertical="top"/>
    </xf>
    <xf numFmtId="43" fontId="43" fillId="0" borderId="6" xfId="70" applyFont="1" applyFill="1" applyBorder="1" applyAlignment="1">
      <alignment horizontal="center" vertical="top"/>
    </xf>
    <xf numFmtId="43" fontId="43" fillId="0" borderId="6" xfId="105" applyFont="1" applyFill="1" applyBorder="1" applyAlignment="1">
      <alignment horizontal="center"/>
    </xf>
    <xf numFmtId="43" fontId="43" fillId="0" borderId="6" xfId="96" applyFont="1" applyFill="1" applyBorder="1" applyAlignment="1">
      <alignment horizontal="center"/>
    </xf>
    <xf numFmtId="3" fontId="43" fillId="0" borderId="5" xfId="0" applyNumberFormat="1" applyFont="1" applyBorder="1" applyAlignment="1">
      <alignment horizontal="center" vertical="center"/>
    </xf>
    <xf numFmtId="188" fontId="43" fillId="0" borderId="5" xfId="90" applyFont="1" applyFill="1" applyBorder="1" applyAlignment="1">
      <alignment vertical="center"/>
    </xf>
    <xf numFmtId="0" fontId="43" fillId="0" borderId="18" xfId="69" quotePrefix="1" applyFont="1" applyBorder="1"/>
    <xf numFmtId="188" fontId="43" fillId="0" borderId="5" xfId="86" applyFont="1" applyFill="1" applyBorder="1" applyAlignment="1" applyProtection="1">
      <alignment horizontal="center" vertical="top"/>
      <protection locked="0"/>
    </xf>
    <xf numFmtId="0" fontId="43" fillId="0" borderId="72" xfId="0" applyFont="1" applyBorder="1" applyAlignment="1">
      <alignment horizontal="center" vertical="top" wrapText="1"/>
    </xf>
    <xf numFmtId="208" fontId="43" fillId="0" borderId="66" xfId="0" applyNumberFormat="1" applyFont="1" applyBorder="1" applyAlignment="1">
      <alignment horizontal="center" vertical="top"/>
    </xf>
    <xf numFmtId="189" fontId="43" fillId="0" borderId="66" xfId="0" applyNumberFormat="1" applyFont="1" applyBorder="1" applyAlignment="1">
      <alignment horizontal="center" vertical="top"/>
    </xf>
    <xf numFmtId="208" fontId="43" fillId="0" borderId="66" xfId="0" applyNumberFormat="1" applyFont="1" applyBorder="1" applyAlignment="1">
      <alignment vertical="top"/>
    </xf>
    <xf numFmtId="0" fontId="43" fillId="0" borderId="66" xfId="0" applyFont="1" applyBorder="1" applyAlignment="1">
      <alignment vertical="top"/>
    </xf>
    <xf numFmtId="0" fontId="43" fillId="0" borderId="66" xfId="0" quotePrefix="1" applyFont="1" applyBorder="1" applyAlignment="1">
      <alignment vertical="top"/>
    </xf>
    <xf numFmtId="208" fontId="43" fillId="0" borderId="67" xfId="0" applyNumberFormat="1" applyFont="1" applyBorder="1" applyAlignment="1">
      <alignment horizontal="center" vertical="center"/>
    </xf>
    <xf numFmtId="0" fontId="43" fillId="0" borderId="63" xfId="0" applyFont="1" applyBorder="1" applyAlignment="1">
      <alignment horizontal="left"/>
    </xf>
    <xf numFmtId="208" fontId="43" fillId="0" borderId="67" xfId="0" applyNumberFormat="1" applyFont="1" applyBorder="1" applyAlignment="1">
      <alignment horizontal="right" vertical="center"/>
    </xf>
    <xf numFmtId="208" fontId="43" fillId="0" borderId="72" xfId="0" applyNumberFormat="1" applyFont="1" applyBorder="1" applyAlignment="1">
      <alignment vertical="top" wrapText="1"/>
    </xf>
    <xf numFmtId="208" fontId="43" fillId="0" borderId="66" xfId="0" applyNumberFormat="1" applyFont="1" applyBorder="1" applyAlignment="1">
      <alignment horizontal="center" vertical="top" wrapText="1"/>
    </xf>
    <xf numFmtId="208" fontId="43" fillId="0" borderId="72" xfId="0" applyNumberFormat="1" applyFont="1" applyBorder="1" applyAlignment="1">
      <alignment horizontal="center" vertical="top" wrapText="1"/>
    </xf>
    <xf numFmtId="0" fontId="43" fillId="0" borderId="63" xfId="0" applyFont="1" applyBorder="1" applyAlignment="1">
      <alignment horizontal="left" vertical="center"/>
    </xf>
    <xf numFmtId="208" fontId="43" fillId="0" borderId="66" xfId="0" applyNumberFormat="1" applyFont="1" applyBorder="1" applyAlignment="1">
      <alignment horizontal="center" vertical="center"/>
    </xf>
    <xf numFmtId="208" fontId="43" fillId="0" borderId="68" xfId="0" applyNumberFormat="1" applyFont="1" applyBorder="1" applyAlignment="1">
      <alignment horizontal="right" vertical="center"/>
    </xf>
    <xf numFmtId="0" fontId="43" fillId="0" borderId="74" xfId="0" applyFont="1" applyBorder="1" applyAlignment="1">
      <alignment vertical="top"/>
    </xf>
    <xf numFmtId="208" fontId="43" fillId="0" borderId="66" xfId="0" applyNumberFormat="1" applyFont="1" applyBorder="1" applyAlignment="1">
      <alignment horizontal="right" vertical="center"/>
    </xf>
    <xf numFmtId="0" fontId="43" fillId="0" borderId="74" xfId="0" applyFont="1" applyBorder="1" applyAlignment="1">
      <alignment horizontal="left"/>
    </xf>
    <xf numFmtId="0" fontId="43" fillId="0" borderId="74" xfId="0" applyFont="1" applyBorder="1" applyAlignment="1">
      <alignment horizontal="left" vertical="center"/>
    </xf>
    <xf numFmtId="0" fontId="43" fillId="0" borderId="74" xfId="0" quotePrefix="1" applyFont="1" applyBorder="1" applyAlignment="1">
      <alignment vertical="top" wrapText="1"/>
    </xf>
    <xf numFmtId="0" fontId="43" fillId="0" borderId="66" xfId="0" applyFont="1" applyBorder="1" applyAlignment="1">
      <alignment horizontal="center" vertical="center"/>
    </xf>
    <xf numFmtId="0" fontId="43" fillId="0" borderId="74" xfId="0" quotePrefix="1" applyFont="1" applyBorder="1" applyAlignment="1">
      <alignment vertical="top"/>
    </xf>
    <xf numFmtId="0" fontId="43" fillId="0" borderId="67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top"/>
    </xf>
    <xf numFmtId="0" fontId="43" fillId="0" borderId="66" xfId="0" applyFont="1" applyBorder="1" applyAlignment="1">
      <alignment horizontal="center" vertical="top" wrapText="1"/>
    </xf>
    <xf numFmtId="0" fontId="43" fillId="20" borderId="66" xfId="0" applyFont="1" applyFill="1" applyBorder="1" applyAlignment="1">
      <alignment vertical="top"/>
    </xf>
    <xf numFmtId="208" fontId="43" fillId="20" borderId="72" xfId="0" applyNumberFormat="1" applyFont="1" applyFill="1" applyBorder="1" applyAlignment="1">
      <alignment horizontal="center" vertical="top" wrapText="1"/>
    </xf>
    <xf numFmtId="208" fontId="43" fillId="20" borderId="66" xfId="0" applyNumberFormat="1" applyFont="1" applyFill="1" applyBorder="1" applyAlignment="1">
      <alignment horizontal="center" vertical="top"/>
    </xf>
    <xf numFmtId="208" fontId="43" fillId="20" borderId="66" xfId="0" applyNumberFormat="1" applyFont="1" applyFill="1" applyBorder="1" applyAlignment="1">
      <alignment vertical="top"/>
    </xf>
    <xf numFmtId="208" fontId="43" fillId="20" borderId="66" xfId="0" applyNumberFormat="1" applyFont="1" applyFill="1" applyBorder="1" applyAlignment="1">
      <alignment horizontal="center" vertical="top" wrapText="1"/>
    </xf>
    <xf numFmtId="0" fontId="43" fillId="20" borderId="72" xfId="0" applyFont="1" applyFill="1" applyBorder="1" applyAlignment="1">
      <alignment horizontal="center" vertical="top" wrapText="1"/>
    </xf>
    <xf numFmtId="0" fontId="43" fillId="20" borderId="63" xfId="0" applyFont="1" applyFill="1" applyBorder="1" applyAlignment="1">
      <alignment horizontal="left" vertical="center"/>
    </xf>
    <xf numFmtId="4" fontId="43" fillId="20" borderId="67" xfId="0" applyNumberFormat="1" applyFont="1" applyFill="1" applyBorder="1" applyAlignment="1">
      <alignment horizontal="right" vertical="center"/>
    </xf>
    <xf numFmtId="0" fontId="43" fillId="20" borderId="66" xfId="0" applyFont="1" applyFill="1" applyBorder="1" applyAlignment="1">
      <alignment horizontal="center" vertical="center"/>
    </xf>
    <xf numFmtId="208" fontId="43" fillId="20" borderId="68" xfId="0" applyNumberFormat="1" applyFont="1" applyFill="1" applyBorder="1" applyAlignment="1">
      <alignment horizontal="right" vertical="center"/>
    </xf>
    <xf numFmtId="4" fontId="43" fillId="0" borderId="67" xfId="0" applyNumberFormat="1" applyFont="1" applyBorder="1" applyAlignment="1">
      <alignment horizontal="right" vertical="center"/>
    </xf>
    <xf numFmtId="208" fontId="43" fillId="0" borderId="66" xfId="0" applyNumberFormat="1" applyFont="1" applyBorder="1" applyAlignment="1">
      <alignment horizontal="right" vertical="top"/>
    </xf>
    <xf numFmtId="208" fontId="43" fillId="0" borderId="73" xfId="0" applyNumberFormat="1" applyFont="1" applyBorder="1" applyAlignment="1">
      <alignment horizontal="center" vertical="top" wrapText="1"/>
    </xf>
    <xf numFmtId="208" fontId="43" fillId="0" borderId="68" xfId="0" applyNumberFormat="1" applyFont="1" applyBorder="1" applyAlignment="1">
      <alignment horizontal="right" vertical="top"/>
    </xf>
    <xf numFmtId="0" fontId="43" fillId="20" borderId="66" xfId="0" applyFont="1" applyFill="1" applyBorder="1" applyAlignment="1">
      <alignment horizontal="center" vertical="top" wrapText="1"/>
    </xf>
    <xf numFmtId="208" fontId="43" fillId="0" borderId="68" xfId="0" applyNumberFormat="1" applyFont="1" applyBorder="1" applyAlignment="1">
      <alignment horizontal="right"/>
    </xf>
    <xf numFmtId="43" fontId="43" fillId="0" borderId="34" xfId="101" applyFont="1" applyFill="1" applyBorder="1" applyAlignment="1">
      <alignment horizontal="left" vertical="center"/>
    </xf>
    <xf numFmtId="43" fontId="43" fillId="0" borderId="18" xfId="102" applyFont="1" applyFill="1" applyBorder="1" applyAlignment="1">
      <alignment horizontal="center" vertical="center"/>
    </xf>
    <xf numFmtId="43" fontId="43" fillId="0" borderId="6" xfId="101" applyFont="1" applyFill="1" applyBorder="1" applyAlignment="1">
      <alignment horizontal="center"/>
    </xf>
    <xf numFmtId="43" fontId="43" fillId="0" borderId="6" xfId="102" applyFont="1" applyFill="1" applyBorder="1" applyAlignment="1">
      <alignment horizontal="center" vertical="center"/>
    </xf>
    <xf numFmtId="43" fontId="43" fillId="0" borderId="6" xfId="101" applyFont="1" applyFill="1" applyBorder="1" applyAlignment="1">
      <alignment horizontal="center" vertical="center"/>
    </xf>
    <xf numFmtId="43" fontId="43" fillId="0" borderId="11" xfId="101" applyFont="1" applyFill="1" applyBorder="1" applyAlignment="1">
      <alignment horizontal="center" vertical="center"/>
    </xf>
    <xf numFmtId="43" fontId="43" fillId="0" borderId="18" xfId="101" applyFont="1" applyFill="1" applyBorder="1" applyAlignment="1">
      <alignment horizontal="left" vertical="center"/>
    </xf>
    <xf numFmtId="43" fontId="43" fillId="0" borderId="55" xfId="101" applyFont="1" applyFill="1" applyBorder="1" applyAlignment="1">
      <alignment horizontal="left" vertical="center"/>
    </xf>
    <xf numFmtId="43" fontId="43" fillId="0" borderId="18" xfId="102" applyFont="1" applyFill="1" applyBorder="1" applyAlignment="1">
      <alignment vertical="center"/>
    </xf>
    <xf numFmtId="188" fontId="43" fillId="0" borderId="18" xfId="103" applyNumberFormat="1" applyFont="1" applyBorder="1" applyAlignment="1">
      <alignment horizontal="center" vertical="top"/>
    </xf>
    <xf numFmtId="204" fontId="43" fillId="0" borderId="6" xfId="90" applyNumberFormat="1" applyFont="1" applyFill="1" applyBorder="1" applyAlignment="1">
      <alignment horizontal="center" vertical="top"/>
    </xf>
    <xf numFmtId="43" fontId="43" fillId="0" borderId="17" xfId="102" applyFont="1" applyFill="1" applyBorder="1" applyAlignment="1">
      <alignment vertical="top"/>
    </xf>
    <xf numFmtId="43" fontId="43" fillId="0" borderId="6" xfId="102" applyFont="1" applyFill="1" applyBorder="1" applyAlignment="1">
      <alignment horizontal="center" vertical="top"/>
    </xf>
    <xf numFmtId="188" fontId="43" fillId="0" borderId="11" xfId="84" applyFont="1" applyFill="1" applyBorder="1" applyAlignment="1">
      <alignment horizontal="center" vertical="top"/>
    </xf>
    <xf numFmtId="43" fontId="43" fillId="0" borderId="18" xfId="102" applyFont="1" applyFill="1" applyBorder="1" applyAlignment="1">
      <alignment horizontal="left" vertical="center"/>
    </xf>
    <xf numFmtId="43" fontId="43" fillId="0" borderId="5" xfId="102" applyFont="1" applyFill="1" applyBorder="1" applyAlignment="1">
      <alignment horizontal="center" vertical="center"/>
    </xf>
    <xf numFmtId="43" fontId="43" fillId="0" borderId="5" xfId="102" applyFont="1" applyFill="1" applyBorder="1" applyAlignment="1">
      <alignment horizontal="right" vertical="center"/>
    </xf>
    <xf numFmtId="43" fontId="43" fillId="0" borderId="6" xfId="102" applyFont="1" applyFill="1" applyBorder="1" applyAlignment="1">
      <alignment horizontal="right" vertical="center"/>
    </xf>
    <xf numFmtId="43" fontId="43" fillId="0" borderId="34" xfId="102" applyFont="1" applyFill="1" applyBorder="1" applyAlignment="1">
      <alignment horizontal="left" vertical="center"/>
    </xf>
    <xf numFmtId="43" fontId="43" fillId="0" borderId="15" xfId="102" applyFont="1" applyFill="1" applyBorder="1" applyAlignment="1">
      <alignment vertical="center"/>
    </xf>
    <xf numFmtId="188" fontId="43" fillId="0" borderId="6" xfId="103" applyNumberFormat="1" applyFont="1" applyBorder="1" applyAlignment="1">
      <alignment horizontal="center" vertical="top"/>
    </xf>
    <xf numFmtId="0" fontId="43" fillId="0" borderId="18" xfId="89" quotePrefix="1" applyFont="1" applyBorder="1" applyAlignment="1">
      <alignment horizontal="left" vertical="top" wrapText="1"/>
    </xf>
    <xf numFmtId="188" fontId="43" fillId="0" borderId="17" xfId="90" applyFont="1" applyFill="1" applyBorder="1" applyAlignment="1">
      <alignment vertical="top"/>
    </xf>
    <xf numFmtId="4" fontId="43" fillId="0" borderId="6" xfId="90" applyNumberFormat="1" applyFont="1" applyFill="1" applyBorder="1" applyAlignment="1">
      <alignment vertical="top"/>
    </xf>
    <xf numFmtId="4" fontId="43" fillId="0" borderId="17" xfId="90" applyNumberFormat="1" applyFont="1" applyFill="1" applyBorder="1" applyAlignment="1">
      <alignment vertical="top"/>
    </xf>
    <xf numFmtId="4" fontId="43" fillId="0" borderId="11" xfId="90" applyNumberFormat="1" applyFont="1" applyFill="1" applyBorder="1" applyAlignment="1">
      <alignment vertical="top"/>
    </xf>
    <xf numFmtId="43" fontId="43" fillId="0" borderId="11" xfId="102" applyFont="1" applyFill="1" applyBorder="1" applyAlignment="1">
      <alignment horizontal="left" vertical="center"/>
    </xf>
    <xf numFmtId="43" fontId="43" fillId="0" borderId="8" xfId="102" applyFont="1" applyFill="1" applyBorder="1" applyAlignment="1">
      <alignment horizontal="left" vertical="center"/>
    </xf>
    <xf numFmtId="43" fontId="43" fillId="0" borderId="0" xfId="102" applyFont="1" applyFill="1" applyAlignment="1">
      <alignment horizontal="left" vertical="center"/>
    </xf>
    <xf numFmtId="0" fontId="43" fillId="14" borderId="18" xfId="0" applyFont="1" applyFill="1" applyBorder="1" applyAlignment="1">
      <alignment vertical="top"/>
    </xf>
    <xf numFmtId="43" fontId="81" fillId="14" borderId="18" xfId="70" applyFont="1" applyFill="1" applyBorder="1" applyAlignment="1">
      <alignment horizontal="right" vertical="top"/>
    </xf>
    <xf numFmtId="0" fontId="81" fillId="14" borderId="6" xfId="0" applyFont="1" applyFill="1" applyBorder="1" applyAlignment="1">
      <alignment horizontal="center" vertical="top"/>
    </xf>
    <xf numFmtId="43" fontId="81" fillId="14" borderId="6" xfId="70" applyFont="1" applyFill="1" applyBorder="1" applyAlignment="1">
      <alignment horizontal="center" vertical="top"/>
    </xf>
    <xf numFmtId="43" fontId="81" fillId="14" borderId="6" xfId="70" applyFont="1" applyFill="1" applyBorder="1" applyAlignment="1">
      <alignment vertical="top"/>
    </xf>
    <xf numFmtId="0" fontId="43" fillId="14" borderId="11" xfId="0" quotePrefix="1" applyFont="1" applyFill="1" applyBorder="1" applyAlignment="1">
      <alignment horizontal="left" vertical="top" wrapText="1"/>
    </xf>
    <xf numFmtId="43" fontId="43" fillId="14" borderId="6" xfId="70" applyFont="1" applyFill="1" applyBorder="1" applyAlignment="1">
      <alignment horizontal="right" vertical="top"/>
    </xf>
    <xf numFmtId="0" fontId="43" fillId="14" borderId="6" xfId="0" applyFont="1" applyFill="1" applyBorder="1" applyAlignment="1">
      <alignment horizontal="center" vertical="top"/>
    </xf>
    <xf numFmtId="43" fontId="43" fillId="14" borderId="6" xfId="70" applyFont="1" applyFill="1" applyBorder="1" applyAlignment="1">
      <alignment vertical="top"/>
    </xf>
    <xf numFmtId="43" fontId="43" fillId="14" borderId="18" xfId="70" applyFont="1" applyFill="1" applyBorder="1" applyAlignment="1">
      <alignment vertical="top"/>
    </xf>
    <xf numFmtId="43" fontId="43" fillId="14" borderId="6" xfId="70" applyFont="1" applyFill="1" applyBorder="1" applyAlignment="1">
      <alignment horizontal="center" vertical="top"/>
    </xf>
    <xf numFmtId="43" fontId="43" fillId="14" borderId="18" xfId="70" applyFont="1" applyFill="1" applyBorder="1" applyAlignment="1">
      <alignment horizontal="center" vertical="top"/>
    </xf>
    <xf numFmtId="0" fontId="43" fillId="14" borderId="18" xfId="104" quotePrefix="1" applyFont="1" applyFill="1" applyBorder="1" applyAlignment="1">
      <alignment vertical="top" wrapText="1"/>
    </xf>
    <xf numFmtId="43" fontId="43" fillId="0" borderId="75" xfId="0" applyNumberFormat="1" applyFont="1" applyBorder="1" applyAlignment="1">
      <alignment horizontal="center" vertical="top" wrapText="1"/>
    </xf>
    <xf numFmtId="3" fontId="43" fillId="14" borderId="18" xfId="0" applyNumberFormat="1" applyFont="1" applyFill="1" applyBorder="1" applyAlignment="1">
      <alignment horizontal="center" vertical="top"/>
    </xf>
    <xf numFmtId="43" fontId="43" fillId="0" borderId="6" xfId="70" applyFont="1" applyFill="1" applyBorder="1" applyAlignment="1">
      <alignment vertical="top"/>
    </xf>
    <xf numFmtId="43" fontId="81" fillId="14" borderId="6" xfId="70" applyFont="1" applyFill="1" applyBorder="1" applyAlignment="1">
      <alignment horizontal="right" vertical="top"/>
    </xf>
    <xf numFmtId="43" fontId="43" fillId="14" borderId="6" xfId="70" applyFont="1" applyFill="1" applyBorder="1" applyAlignment="1">
      <alignment horizontal="left" vertical="top"/>
    </xf>
    <xf numFmtId="0" fontId="43" fillId="0" borderId="18" xfId="0" applyFont="1" applyBorder="1" applyAlignment="1">
      <alignment vertical="top"/>
    </xf>
    <xf numFmtId="3" fontId="43" fillId="14" borderId="6" xfId="0" applyNumberFormat="1" applyFont="1" applyFill="1" applyBorder="1" applyAlignment="1">
      <alignment horizontal="center" vertical="top"/>
    </xf>
    <xf numFmtId="0" fontId="43" fillId="0" borderId="18" xfId="104" applyFont="1" applyBorder="1" applyAlignment="1">
      <alignment vertical="top"/>
    </xf>
    <xf numFmtId="43" fontId="43" fillId="14" borderId="75" xfId="70" applyFont="1" applyFill="1" applyBorder="1" applyAlignment="1">
      <alignment horizontal="right" vertical="top" wrapText="1"/>
    </xf>
    <xf numFmtId="43" fontId="43" fillId="0" borderId="6" xfId="70" applyFont="1" applyFill="1" applyBorder="1" applyAlignment="1">
      <alignment horizontal="right" vertical="top"/>
    </xf>
    <xf numFmtId="0" fontId="43" fillId="0" borderId="6" xfId="0" applyFont="1" applyBorder="1" applyAlignment="1">
      <alignment horizontal="center" vertical="top"/>
    </xf>
    <xf numFmtId="0" fontId="43" fillId="0" borderId="18" xfId="104" applyFont="1" applyBorder="1" applyAlignment="1">
      <alignment vertical="top" wrapText="1"/>
    </xf>
    <xf numFmtId="43" fontId="43" fillId="0" borderId="6" xfId="70" applyFont="1" applyFill="1" applyBorder="1" applyAlignment="1">
      <alignment horizontal="right" vertical="top" wrapText="1"/>
    </xf>
    <xf numFmtId="0" fontId="43" fillId="0" borderId="6" xfId="0" applyFont="1" applyBorder="1" applyAlignment="1">
      <alignment horizontal="center" vertical="top" wrapText="1"/>
    </xf>
    <xf numFmtId="43" fontId="43" fillId="0" borderId="6" xfId="70" applyFont="1" applyFill="1" applyBorder="1" applyAlignment="1">
      <alignment vertical="top" wrapText="1"/>
    </xf>
    <xf numFmtId="43" fontId="43" fillId="0" borderId="18" xfId="70" applyFont="1" applyFill="1" applyBorder="1" applyAlignment="1">
      <alignment vertical="top" wrapText="1"/>
    </xf>
    <xf numFmtId="43" fontId="43" fillId="0" borderId="6" xfId="70" applyFont="1" applyFill="1" applyBorder="1" applyAlignment="1">
      <alignment horizontal="center" vertical="top" wrapText="1"/>
    </xf>
    <xf numFmtId="43" fontId="43" fillId="0" borderId="18" xfId="70" applyFont="1" applyFill="1" applyBorder="1" applyAlignment="1">
      <alignment vertical="top"/>
    </xf>
    <xf numFmtId="43" fontId="81" fillId="0" borderId="6" xfId="70" applyFont="1" applyFill="1" applyBorder="1" applyAlignment="1">
      <alignment horizontal="right" vertical="top"/>
    </xf>
    <xf numFmtId="0" fontId="81" fillId="0" borderId="6" xfId="0" applyFont="1" applyBorder="1" applyAlignment="1">
      <alignment horizontal="center" vertical="top"/>
    </xf>
    <xf numFmtId="43" fontId="81" fillId="0" borderId="6" xfId="70" applyFont="1" applyFill="1" applyBorder="1" applyAlignment="1">
      <alignment horizontal="center" vertical="top"/>
    </xf>
    <xf numFmtId="43" fontId="43" fillId="0" borderId="18" xfId="70" applyFont="1" applyFill="1" applyBorder="1" applyAlignment="1">
      <alignment horizontal="center" vertical="top"/>
    </xf>
    <xf numFmtId="208" fontId="43" fillId="0" borderId="67" xfId="0" applyNumberFormat="1" applyFont="1" applyBorder="1" applyAlignment="1">
      <alignment horizontal="left" vertical="top"/>
    </xf>
    <xf numFmtId="2" fontId="43" fillId="0" borderId="74" xfId="0" applyNumberFormat="1" applyFont="1" applyBorder="1" applyAlignment="1">
      <alignment vertical="top"/>
    </xf>
    <xf numFmtId="0" fontId="43" fillId="0" borderId="65" xfId="0" quotePrefix="1" applyFont="1" applyBorder="1" applyAlignment="1">
      <alignment vertical="top"/>
    </xf>
    <xf numFmtId="208" fontId="43" fillId="20" borderId="67" xfId="0" applyNumberFormat="1" applyFont="1" applyFill="1" applyBorder="1" applyAlignment="1">
      <alignment horizontal="right" vertical="center"/>
    </xf>
    <xf numFmtId="2" fontId="43" fillId="0" borderId="65" xfId="0" applyNumberFormat="1" applyFont="1" applyBorder="1" applyAlignment="1">
      <alignment vertical="top"/>
    </xf>
    <xf numFmtId="0" fontId="43" fillId="0" borderId="76" xfId="0" applyFont="1" applyBorder="1"/>
    <xf numFmtId="0" fontId="43" fillId="0" borderId="74" xfId="0" applyFont="1" applyBorder="1"/>
    <xf numFmtId="43" fontId="43" fillId="6" borderId="6" xfId="0" applyNumberFormat="1" applyFont="1" applyFill="1" applyBorder="1"/>
    <xf numFmtId="43" fontId="42" fillId="6" borderId="7" xfId="70" applyFont="1" applyFill="1" applyBorder="1"/>
    <xf numFmtId="43" fontId="43" fillId="6" borderId="12" xfId="70" applyFont="1" applyFill="1" applyBorder="1"/>
    <xf numFmtId="188" fontId="42" fillId="0" borderId="10" xfId="60" applyNumberFormat="1" applyFont="1" applyFill="1" applyBorder="1"/>
    <xf numFmtId="43" fontId="42" fillId="0" borderId="6" xfId="70" applyFont="1" applyFill="1" applyBorder="1" applyAlignment="1">
      <alignment horizontal="left" vertical="center"/>
    </xf>
    <xf numFmtId="0" fontId="42" fillId="6" borderId="6" xfId="0" applyFont="1" applyFill="1" applyBorder="1" applyAlignment="1">
      <alignment horizontal="left"/>
    </xf>
    <xf numFmtId="2" fontId="43" fillId="20" borderId="63" xfId="0" quotePrefix="1" applyNumberFormat="1" applyFont="1" applyFill="1" applyBorder="1" applyAlignment="1">
      <alignment horizontal="left" vertical="top"/>
    </xf>
    <xf numFmtId="0" fontId="43" fillId="20" borderId="65" xfId="0" quotePrefix="1" applyFont="1" applyFill="1" applyBorder="1" applyAlignment="1">
      <alignment vertical="top"/>
    </xf>
    <xf numFmtId="0" fontId="43" fillId="0" borderId="0" xfId="0" quotePrefix="1" applyFont="1" applyAlignment="1">
      <alignment horizontal="left" vertical="top"/>
    </xf>
    <xf numFmtId="0" fontId="43" fillId="0" borderId="30" xfId="0" quotePrefix="1" applyFont="1" applyBorder="1" applyAlignment="1">
      <alignment horizontal="left" vertical="top"/>
    </xf>
    <xf numFmtId="0" fontId="43" fillId="0" borderId="65" xfId="0" applyFont="1" applyBorder="1" applyAlignment="1">
      <alignment horizontal="left"/>
    </xf>
    <xf numFmtId="2" fontId="43" fillId="6" borderId="54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vertical="center"/>
    </xf>
    <xf numFmtId="3" fontId="55" fillId="0" borderId="5" xfId="0" applyNumberFormat="1" applyFont="1" applyBorder="1" applyAlignment="1">
      <alignment horizontal="center" vertical="center"/>
    </xf>
    <xf numFmtId="188" fontId="46" fillId="0" borderId="5" xfId="90" applyFont="1" applyFill="1" applyBorder="1" applyAlignment="1">
      <alignment vertical="center"/>
    </xf>
    <xf numFmtId="0" fontId="42" fillId="0" borderId="5" xfId="75" applyFont="1" applyBorder="1" applyAlignment="1">
      <alignment horizontal="center"/>
    </xf>
    <xf numFmtId="4" fontId="43" fillId="0" borderId="7" xfId="75" applyNumberFormat="1" applyFont="1" applyBorder="1"/>
    <xf numFmtId="0" fontId="43" fillId="0" borderId="7" xfId="75" applyFont="1" applyBorder="1" applyAlignment="1">
      <alignment horizontal="center" vertical="center"/>
    </xf>
    <xf numFmtId="0" fontId="42" fillId="0" borderId="5" xfId="0" applyFont="1" applyBorder="1" applyAlignment="1">
      <alignment horizontal="center"/>
    </xf>
    <xf numFmtId="0" fontId="42" fillId="0" borderId="12" xfId="75" applyFont="1" applyBorder="1" applyAlignment="1">
      <alignment horizontal="center"/>
    </xf>
    <xf numFmtId="0" fontId="42" fillId="0" borderId="7" xfId="75" applyFont="1" applyBorder="1" applyAlignment="1">
      <alignment horizontal="center"/>
    </xf>
    <xf numFmtId="0" fontId="42" fillId="0" borderId="6" xfId="75" applyFont="1" applyBorder="1" applyAlignment="1">
      <alignment horizontal="center"/>
    </xf>
    <xf numFmtId="0" fontId="61" fillId="0" borderId="85" xfId="0" quotePrefix="1" applyFont="1" applyBorder="1" applyAlignment="1">
      <alignment vertical="top"/>
    </xf>
    <xf numFmtId="0" fontId="43" fillId="0" borderId="64" xfId="0" applyFont="1" applyBorder="1"/>
    <xf numFmtId="0" fontId="61" fillId="0" borderId="65" xfId="0" quotePrefix="1" applyFont="1" applyBorder="1" applyAlignment="1">
      <alignment vertical="top"/>
    </xf>
    <xf numFmtId="208" fontId="61" fillId="0" borderId="67" xfId="0" applyNumberFormat="1" applyFont="1" applyBorder="1" applyAlignment="1">
      <alignment horizontal="center" vertical="top"/>
    </xf>
    <xf numFmtId="3" fontId="61" fillId="0" borderId="66" xfId="0" applyNumberFormat="1" applyFont="1" applyBorder="1" applyAlignment="1">
      <alignment horizontal="center" vertical="top"/>
    </xf>
    <xf numFmtId="0" fontId="61" fillId="0" borderId="79" xfId="0" quotePrefix="1" applyFont="1" applyBorder="1" applyAlignment="1">
      <alignment vertical="top"/>
    </xf>
    <xf numFmtId="208" fontId="61" fillId="0" borderId="81" xfId="0" applyNumberFormat="1" applyFont="1" applyBorder="1" applyAlignment="1">
      <alignment horizontal="center" vertical="top"/>
    </xf>
    <xf numFmtId="3" fontId="61" fillId="0" borderId="80" xfId="0" applyNumberFormat="1" applyFont="1" applyBorder="1" applyAlignment="1">
      <alignment horizontal="center" vertical="top"/>
    </xf>
    <xf numFmtId="0" fontId="61" fillId="0" borderId="82" xfId="0" quotePrefix="1" applyFont="1" applyBorder="1" applyAlignment="1">
      <alignment horizontal="center" vertical="top"/>
    </xf>
    <xf numFmtId="0" fontId="43" fillId="0" borderId="86" xfId="0" applyFont="1" applyBorder="1"/>
    <xf numFmtId="208" fontId="46" fillId="0" borderId="83" xfId="0" applyNumberFormat="1" applyFont="1" applyBorder="1" applyAlignment="1">
      <alignment horizontal="center" vertical="top"/>
    </xf>
    <xf numFmtId="208" fontId="61" fillId="0" borderId="83" xfId="0" applyNumberFormat="1" applyFont="1" applyBorder="1" applyAlignment="1">
      <alignment horizontal="left" vertical="top"/>
    </xf>
    <xf numFmtId="0" fontId="61" fillId="0" borderId="77" xfId="0" applyFont="1" applyBorder="1" applyAlignment="1">
      <alignment horizontal="center" vertical="top"/>
    </xf>
    <xf numFmtId="0" fontId="61" fillId="0" borderId="78" xfId="0" applyFont="1" applyBorder="1" applyAlignment="1">
      <alignment vertical="top"/>
    </xf>
    <xf numFmtId="0" fontId="43" fillId="0" borderId="84" xfId="0" applyFont="1" applyBorder="1"/>
    <xf numFmtId="0" fontId="61" fillId="0" borderId="65" xfId="0" quotePrefix="1" applyFont="1" applyBorder="1" applyAlignment="1">
      <alignment horizontal="left" vertical="top"/>
    </xf>
    <xf numFmtId="0" fontId="59" fillId="0" borderId="66" xfId="0" applyFont="1" applyBorder="1" applyAlignment="1">
      <alignment vertical="top"/>
    </xf>
    <xf numFmtId="0" fontId="46" fillId="0" borderId="68" xfId="0" quotePrefix="1" applyFont="1" applyBorder="1" applyAlignment="1">
      <alignment vertical="top" wrapText="1"/>
    </xf>
    <xf numFmtId="2" fontId="46" fillId="0" borderId="68" xfId="0" applyNumberFormat="1" applyFont="1" applyBorder="1" applyAlignment="1">
      <alignment horizontal="right" vertical="center"/>
    </xf>
    <xf numFmtId="0" fontId="46" fillId="0" borderId="68" xfId="0" applyFont="1" applyBorder="1" applyAlignment="1">
      <alignment horizontal="center" vertical="center"/>
    </xf>
    <xf numFmtId="208" fontId="46" fillId="0" borderId="69" xfId="0" applyNumberFormat="1" applyFont="1" applyBorder="1" applyAlignment="1">
      <alignment horizontal="center" vertical="center"/>
    </xf>
    <xf numFmtId="0" fontId="59" fillId="0" borderId="0" xfId="0" quotePrefix="1" applyFont="1" applyAlignment="1">
      <alignment horizontal="left" vertical="top"/>
    </xf>
    <xf numFmtId="0" fontId="46" fillId="0" borderId="66" xfId="0" applyFont="1" applyBorder="1" applyAlignment="1">
      <alignment vertical="top"/>
    </xf>
    <xf numFmtId="0" fontId="46" fillId="0" borderId="66" xfId="0" applyFont="1" applyBorder="1" applyAlignment="1">
      <alignment horizontal="center" vertical="top" wrapText="1"/>
    </xf>
    <xf numFmtId="208" fontId="46" fillId="0" borderId="67" xfId="0" applyNumberFormat="1" applyFont="1" applyBorder="1" applyAlignment="1">
      <alignment vertical="top"/>
    </xf>
    <xf numFmtId="188" fontId="46" fillId="0" borderId="66" xfId="0" applyNumberFormat="1" applyFont="1" applyBorder="1" applyAlignment="1">
      <alignment vertical="top" wrapText="1"/>
    </xf>
    <xf numFmtId="0" fontId="61" fillId="0" borderId="66" xfId="0" applyFont="1" applyBorder="1" applyAlignment="1">
      <alignment horizontal="right" vertical="top"/>
    </xf>
    <xf numFmtId="0" fontId="61" fillId="0" borderId="71" xfId="0" quotePrefix="1" applyFont="1" applyBorder="1" applyAlignment="1">
      <alignment horizontal="left" vertical="top"/>
    </xf>
    <xf numFmtId="208" fontId="46" fillId="0" borderId="71" xfId="0" applyNumberFormat="1" applyFont="1" applyBorder="1" applyAlignment="1">
      <alignment horizontal="center" vertical="top"/>
    </xf>
    <xf numFmtId="0" fontId="46" fillId="0" borderId="71" xfId="0" applyFont="1" applyBorder="1" applyAlignment="1">
      <alignment horizontal="center" vertical="top"/>
    </xf>
    <xf numFmtId="208" fontId="46" fillId="0" borderId="71" xfId="0" applyNumberFormat="1" applyFont="1" applyBorder="1" applyAlignment="1">
      <alignment vertical="top"/>
    </xf>
    <xf numFmtId="0" fontId="61" fillId="0" borderId="66" xfId="0" applyFont="1" applyBorder="1" applyAlignment="1">
      <alignment horizontal="center" vertical="top" wrapText="1"/>
    </xf>
    <xf numFmtId="0" fontId="61" fillId="0" borderId="67" xfId="0" applyFont="1" applyBorder="1" applyAlignment="1">
      <alignment horizontal="center" vertical="top" wrapText="1"/>
    </xf>
    <xf numFmtId="208" fontId="61" fillId="0" borderId="67" xfId="0" applyNumberFormat="1" applyFont="1" applyBorder="1" applyAlignment="1">
      <alignment vertical="top"/>
    </xf>
    <xf numFmtId="0" fontId="46" fillId="0" borderId="72" xfId="0" applyFont="1" applyBorder="1" applyAlignment="1">
      <alignment horizontal="center" vertical="top" wrapText="1"/>
    </xf>
    <xf numFmtId="208" fontId="46" fillId="0" borderId="66" xfId="0" applyNumberFormat="1" applyFont="1" applyBorder="1" applyAlignment="1">
      <alignment horizontal="center" vertical="top"/>
    </xf>
    <xf numFmtId="188" fontId="46" fillId="0" borderId="72" xfId="0" applyNumberFormat="1" applyFont="1" applyBorder="1" applyAlignment="1">
      <alignment vertical="top" wrapText="1"/>
    </xf>
    <xf numFmtId="0" fontId="46" fillId="0" borderId="66" xfId="0" quotePrefix="1" applyFont="1" applyBorder="1" applyAlignment="1">
      <alignment vertical="top"/>
    </xf>
    <xf numFmtId="0" fontId="59" fillId="0" borderId="66" xfId="0" applyFont="1" applyBorder="1" applyAlignment="1">
      <alignment vertical="top" wrapText="1"/>
    </xf>
    <xf numFmtId="189" fontId="46" fillId="0" borderId="66" xfId="0" applyNumberFormat="1" applyFont="1" applyBorder="1" applyAlignment="1">
      <alignment horizontal="center" vertical="top"/>
    </xf>
    <xf numFmtId="0" fontId="46" fillId="0" borderId="63" xfId="0" applyFont="1" applyBorder="1" applyAlignment="1">
      <alignment vertical="top"/>
    </xf>
    <xf numFmtId="2" fontId="46" fillId="0" borderId="67" xfId="0" applyNumberFormat="1" applyFont="1" applyBorder="1" applyAlignment="1">
      <alignment horizontal="right" vertical="top" wrapText="1"/>
    </xf>
    <xf numFmtId="188" fontId="46" fillId="0" borderId="66" xfId="0" applyNumberFormat="1" applyFont="1" applyBorder="1" applyAlignment="1">
      <alignment horizontal="center" vertical="top"/>
    </xf>
    <xf numFmtId="0" fontId="46" fillId="0" borderId="63" xfId="0" applyFont="1" applyBorder="1" applyAlignment="1">
      <alignment vertical="top" wrapText="1"/>
    </xf>
    <xf numFmtId="2" fontId="46" fillId="0" borderId="67" xfId="0" applyNumberFormat="1" applyFont="1" applyBorder="1" applyAlignment="1">
      <alignment horizontal="right" vertical="center"/>
    </xf>
    <xf numFmtId="0" fontId="46" fillId="0" borderId="66" xfId="0" applyFont="1" applyBorder="1" applyAlignment="1">
      <alignment horizontal="center" vertical="top"/>
    </xf>
    <xf numFmtId="0" fontId="46" fillId="0" borderId="66" xfId="0" applyFont="1" applyBorder="1" applyAlignment="1">
      <alignment vertical="top" wrapText="1"/>
    </xf>
    <xf numFmtId="0" fontId="59" fillId="0" borderId="63" xfId="0" applyFont="1" applyBorder="1" applyAlignment="1">
      <alignment vertical="top" wrapText="1"/>
    </xf>
    <xf numFmtId="0" fontId="42" fillId="0" borderId="54" xfId="75" applyFont="1" applyBorder="1" applyAlignment="1">
      <alignment horizontal="center"/>
    </xf>
    <xf numFmtId="0" fontId="61" fillId="0" borderId="68" xfId="0" applyFont="1" applyBorder="1" applyAlignment="1">
      <alignment horizontal="right" vertical="top"/>
    </xf>
    <xf numFmtId="0" fontId="61" fillId="0" borderId="68" xfId="0" applyFont="1" applyBorder="1" applyAlignment="1">
      <alignment horizontal="center" vertical="top" wrapText="1"/>
    </xf>
    <xf numFmtId="0" fontId="61" fillId="0" borderId="87" xfId="0" applyFont="1" applyBorder="1" applyAlignment="1">
      <alignment horizontal="center" vertical="top" wrapText="1"/>
    </xf>
    <xf numFmtId="208" fontId="61" fillId="0" borderId="68" xfId="0" applyNumberFormat="1" applyFont="1" applyBorder="1" applyAlignment="1">
      <alignment vertical="top"/>
    </xf>
    <xf numFmtId="208" fontId="61" fillId="0" borderId="88" xfId="0" applyNumberFormat="1" applyFont="1" applyBorder="1" applyAlignment="1">
      <alignment vertical="top"/>
    </xf>
    <xf numFmtId="4" fontId="43" fillId="0" borderId="30" xfId="75" applyNumberFormat="1" applyFont="1" applyBorder="1"/>
    <xf numFmtId="0" fontId="43" fillId="0" borderId="30" xfId="75" applyFont="1" applyBorder="1" applyAlignment="1">
      <alignment horizontal="center" vertical="center"/>
    </xf>
    <xf numFmtId="0" fontId="42" fillId="0" borderId="89" xfId="75" applyFont="1" applyBorder="1" applyAlignment="1">
      <alignment horizontal="center"/>
    </xf>
    <xf numFmtId="0" fontId="61" fillId="0" borderId="41" xfId="0" applyFont="1" applyBorder="1" applyAlignment="1">
      <alignment horizontal="right" vertical="top"/>
    </xf>
    <xf numFmtId="0" fontId="61" fillId="0" borderId="90" xfId="0" applyFont="1" applyBorder="1" applyAlignment="1">
      <alignment horizontal="right" vertical="top"/>
    </xf>
    <xf numFmtId="208" fontId="46" fillId="0" borderId="91" xfId="0" applyNumberFormat="1" applyFont="1" applyBorder="1" applyAlignment="1">
      <alignment vertical="top"/>
    </xf>
    <xf numFmtId="208" fontId="61" fillId="0" borderId="91" xfId="0" applyNumberFormat="1" applyFont="1" applyBorder="1" applyAlignment="1">
      <alignment vertical="top"/>
    </xf>
    <xf numFmtId="4" fontId="43" fillId="0" borderId="40" xfId="75" applyNumberFormat="1" applyFont="1" applyBorder="1"/>
    <xf numFmtId="0" fontId="43" fillId="0" borderId="92" xfId="75" applyFont="1" applyBorder="1" applyAlignment="1">
      <alignment horizontal="center" vertical="center"/>
    </xf>
    <xf numFmtId="4" fontId="42" fillId="0" borderId="30" xfId="75" applyNumberFormat="1" applyFont="1" applyBorder="1"/>
    <xf numFmtId="4" fontId="42" fillId="0" borderId="40" xfId="75" applyNumberFormat="1" applyFont="1" applyBorder="1"/>
    <xf numFmtId="4" fontId="42" fillId="0" borderId="5" xfId="75" applyNumberFormat="1" applyFont="1" applyBorder="1"/>
    <xf numFmtId="189" fontId="43" fillId="6" borderId="0" xfId="60" quotePrefix="1" applyNumberFormat="1" applyFont="1" applyFill="1" applyBorder="1" applyAlignment="1">
      <alignment vertical="center"/>
    </xf>
    <xf numFmtId="43" fontId="43" fillId="0" borderId="6" xfId="70" applyFont="1" applyFill="1" applyBorder="1" applyAlignment="1"/>
    <xf numFmtId="3" fontId="43" fillId="14" borderId="18" xfId="0" applyNumberFormat="1" applyFont="1" applyFill="1" applyBorder="1" applyAlignment="1">
      <alignment horizontal="center" vertical="top" wrapText="1"/>
    </xf>
    <xf numFmtId="3" fontId="43" fillId="0" borderId="18" xfId="0" applyNumberFormat="1" applyFont="1" applyBorder="1" applyAlignment="1">
      <alignment horizontal="center"/>
    </xf>
    <xf numFmtId="189" fontId="50" fillId="7" borderId="8" xfId="60" quotePrefix="1" applyNumberFormat="1" applyFont="1" applyFill="1" applyBorder="1" applyAlignment="1">
      <alignment horizontal="left" vertical="center"/>
    </xf>
    <xf numFmtId="0" fontId="49" fillId="0" borderId="6" xfId="104" applyFont="1" applyBorder="1" applyAlignment="1">
      <alignment vertical="top"/>
    </xf>
    <xf numFmtId="43" fontId="43" fillId="0" borderId="18" xfId="70" applyFont="1" applyFill="1" applyBorder="1" applyAlignment="1">
      <alignment horizontal="center" wrapText="1"/>
    </xf>
    <xf numFmtId="0" fontId="48" fillId="0" borderId="6" xfId="112" quotePrefix="1" applyFont="1" applyBorder="1" applyAlignment="1">
      <alignment horizontal="left" vertical="top"/>
    </xf>
    <xf numFmtId="43" fontId="43" fillId="6" borderId="94" xfId="70" applyFont="1" applyFill="1" applyBorder="1"/>
    <xf numFmtId="43" fontId="43" fillId="0" borderId="75" xfId="70" applyFont="1" applyFill="1" applyBorder="1" applyAlignment="1">
      <alignment horizontal="center" wrapText="1"/>
    </xf>
    <xf numFmtId="0" fontId="48" fillId="0" borderId="11" xfId="112" quotePrefix="1" applyFont="1" applyBorder="1" applyAlignment="1">
      <alignment horizontal="left" vertical="top"/>
    </xf>
    <xf numFmtId="43" fontId="43" fillId="0" borderId="93" xfId="70" applyFont="1" applyFill="1" applyBorder="1" applyAlignment="1">
      <alignment vertical="center"/>
    </xf>
    <xf numFmtId="0" fontId="49" fillId="0" borderId="6" xfId="112" quotePrefix="1" applyFont="1" applyBorder="1" applyAlignment="1">
      <alignment horizontal="left" vertical="top"/>
    </xf>
    <xf numFmtId="0" fontId="83" fillId="0" borderId="11" xfId="106" quotePrefix="1" applyFont="1" applyBorder="1" applyAlignment="1">
      <alignment horizontal="left" vertical="top"/>
    </xf>
    <xf numFmtId="43" fontId="83" fillId="0" borderId="6" xfId="70" applyFont="1" applyFill="1" applyBorder="1" applyAlignment="1">
      <alignment horizontal="center" vertical="top"/>
    </xf>
    <xf numFmtId="3" fontId="83" fillId="0" borderId="18" xfId="106" applyNumberFormat="1" applyFont="1" applyBorder="1" applyAlignment="1">
      <alignment horizontal="center" vertical="top"/>
    </xf>
    <xf numFmtId="2" fontId="46" fillId="0" borderId="0" xfId="0" applyNumberFormat="1" applyFont="1" applyAlignment="1">
      <alignment horizontal="right" vertical="center"/>
    </xf>
    <xf numFmtId="1" fontId="42" fillId="6" borderId="6" xfId="124" applyNumberFormat="1" applyFont="1" applyFill="1" applyBorder="1" applyAlignment="1">
      <alignment horizontal="center"/>
    </xf>
    <xf numFmtId="188" fontId="46" fillId="0" borderId="0" xfId="0" applyNumberFormat="1" applyFont="1" applyAlignment="1">
      <alignment vertical="top" wrapText="1"/>
    </xf>
    <xf numFmtId="43" fontId="43" fillId="0" borderId="6" xfId="75" applyNumberFormat="1" applyFont="1" applyBorder="1"/>
    <xf numFmtId="0" fontId="46" fillId="0" borderId="0" xfId="0" applyFont="1" applyAlignment="1">
      <alignment horizontal="center" vertical="center"/>
    </xf>
    <xf numFmtId="43" fontId="43" fillId="0" borderId="15" xfId="70" applyFont="1" applyFill="1" applyBorder="1" applyAlignment="1">
      <alignment horizontal="center" vertical="top"/>
    </xf>
    <xf numFmtId="43" fontId="43" fillId="6" borderId="96" xfId="70" applyFont="1" applyFill="1" applyBorder="1"/>
    <xf numFmtId="43" fontId="43" fillId="0" borderId="95" xfId="75" applyNumberFormat="1" applyFont="1" applyBorder="1"/>
    <xf numFmtId="208" fontId="43" fillId="0" borderId="0" xfId="0" applyNumberFormat="1" applyFont="1" applyAlignment="1">
      <alignment vertical="top"/>
    </xf>
    <xf numFmtId="208" fontId="46" fillId="0" borderId="0" xfId="0" applyNumberFormat="1" applyFont="1" applyAlignment="1">
      <alignment horizontal="center" vertical="center"/>
    </xf>
    <xf numFmtId="0" fontId="61" fillId="0" borderId="88" xfId="0" quotePrefix="1" applyFont="1" applyBorder="1" applyAlignment="1">
      <alignment vertical="top" wrapText="1"/>
    </xf>
    <xf numFmtId="0" fontId="49" fillId="0" borderId="18" xfId="104" applyFont="1" applyBorder="1" applyAlignment="1">
      <alignment vertical="top"/>
    </xf>
    <xf numFmtId="43" fontId="43" fillId="0" borderId="5" xfId="70" quotePrefix="1" applyFont="1" applyBorder="1" applyAlignment="1">
      <alignment horizontal="left" vertical="center"/>
    </xf>
    <xf numFmtId="43" fontId="83" fillId="0" borderId="6" xfId="96" applyFont="1" applyFill="1" applyBorder="1" applyAlignment="1">
      <alignment horizontal="center"/>
    </xf>
    <xf numFmtId="204" fontId="43" fillId="0" borderId="5" xfId="70" applyNumberFormat="1" applyFont="1" applyFill="1" applyBorder="1" applyAlignment="1">
      <alignment horizontal="center" vertical="center"/>
    </xf>
    <xf numFmtId="43" fontId="43" fillId="0" borderId="0" xfId="70" applyFont="1" applyFill="1" applyBorder="1" applyAlignment="1">
      <alignment horizontal="center" wrapText="1"/>
    </xf>
    <xf numFmtId="43" fontId="43" fillId="0" borderId="0" xfId="70" applyFont="1" applyFill="1" applyBorder="1" applyAlignment="1"/>
    <xf numFmtId="43" fontId="43" fillId="0" borderId="30" xfId="75" applyNumberFormat="1" applyFont="1" applyBorder="1"/>
    <xf numFmtId="0" fontId="42" fillId="0" borderId="76" xfId="0" quotePrefix="1" applyFont="1" applyBorder="1" applyAlignment="1">
      <alignment horizontal="left" vertical="top"/>
    </xf>
    <xf numFmtId="43" fontId="43" fillId="6" borderId="30" xfId="70" applyFont="1" applyFill="1" applyBorder="1"/>
    <xf numFmtId="208" fontId="43" fillId="0" borderId="70" xfId="0" applyNumberFormat="1" applyFont="1" applyBorder="1" applyAlignment="1">
      <alignment vertical="top"/>
    </xf>
    <xf numFmtId="208" fontId="43" fillId="0" borderId="8" xfId="0" applyNumberFormat="1" applyFont="1" applyBorder="1" applyAlignment="1">
      <alignment vertical="top"/>
    </xf>
    <xf numFmtId="208" fontId="43" fillId="0" borderId="97" xfId="0" applyNumberFormat="1" applyFont="1" applyBorder="1" applyAlignment="1">
      <alignment vertical="top"/>
    </xf>
    <xf numFmtId="208" fontId="43" fillId="0" borderId="93" xfId="0" applyNumberFormat="1" applyFont="1" applyBorder="1" applyAlignment="1">
      <alignment horizontal="right" vertical="top"/>
    </xf>
    <xf numFmtId="208" fontId="43" fillId="0" borderId="30" xfId="0" applyNumberFormat="1" applyFont="1" applyBorder="1" applyAlignment="1">
      <alignment horizontal="right" vertical="top"/>
    </xf>
    <xf numFmtId="3" fontId="43" fillId="0" borderId="93" xfId="0" applyNumberFormat="1" applyFont="1" applyBorder="1" applyAlignment="1">
      <alignment horizontal="center" vertical="top"/>
    </xf>
    <xf numFmtId="3" fontId="43" fillId="0" borderId="30" xfId="0" applyNumberFormat="1" applyFont="1" applyBorder="1" applyAlignment="1">
      <alignment horizontal="center" vertical="top"/>
    </xf>
    <xf numFmtId="4" fontId="43" fillId="0" borderId="6" xfId="75" applyNumberFormat="1" applyFont="1" applyBorder="1"/>
    <xf numFmtId="43" fontId="42" fillId="0" borderId="6" xfId="70" quotePrefix="1" applyFont="1" applyBorder="1" applyAlignment="1">
      <alignment horizontal="left" vertical="center"/>
    </xf>
    <xf numFmtId="3" fontId="43" fillId="0" borderId="98" xfId="0" applyNumberFormat="1" applyFont="1" applyBorder="1" applyAlignment="1">
      <alignment horizontal="center"/>
    </xf>
    <xf numFmtId="43" fontId="43" fillId="0" borderId="76" xfId="70" applyFont="1" applyFill="1" applyBorder="1" applyAlignment="1"/>
    <xf numFmtId="208" fontId="43" fillId="0" borderId="73" xfId="0" applyNumberFormat="1" applyFont="1" applyBorder="1" applyAlignment="1">
      <alignment horizontal="right" vertical="center"/>
    </xf>
    <xf numFmtId="43" fontId="43" fillId="0" borderId="0" xfId="70" applyFont="1" applyFill="1" applyBorder="1" applyAlignment="1">
      <alignment vertical="center"/>
    </xf>
    <xf numFmtId="43" fontId="43" fillId="0" borderId="55" xfId="70" applyFont="1" applyFill="1" applyBorder="1" applyAlignment="1">
      <alignment horizontal="center" vertical="top"/>
    </xf>
    <xf numFmtId="43" fontId="43" fillId="14" borderId="54" xfId="70" applyFont="1" applyFill="1" applyBorder="1" applyAlignment="1">
      <alignment vertical="top"/>
    </xf>
    <xf numFmtId="43" fontId="43" fillId="0" borderId="34" xfId="70" applyFont="1" applyFill="1" applyBorder="1" applyAlignment="1">
      <alignment vertical="top"/>
    </xf>
    <xf numFmtId="0" fontId="43" fillId="0" borderId="74" xfId="0" quotePrefix="1" applyFont="1" applyBorder="1" applyAlignment="1">
      <alignment horizontal="left" vertical="top"/>
    </xf>
    <xf numFmtId="208" fontId="43" fillId="0" borderId="93" xfId="0" applyNumberFormat="1" applyFont="1" applyBorder="1" applyAlignment="1">
      <alignment horizontal="center" vertical="top"/>
    </xf>
    <xf numFmtId="208" fontId="43" fillId="0" borderId="5" xfId="0" applyNumberFormat="1" applyFont="1" applyBorder="1" applyAlignment="1">
      <alignment horizontal="center" vertical="top"/>
    </xf>
    <xf numFmtId="189" fontId="86" fillId="0" borderId="0" xfId="60" applyNumberFormat="1" applyFont="1" applyAlignment="1">
      <alignment vertical="center"/>
    </xf>
    <xf numFmtId="189" fontId="86" fillId="0" borderId="0" xfId="60" applyNumberFormat="1" applyFont="1" applyBorder="1" applyAlignment="1">
      <alignment vertical="center"/>
    </xf>
    <xf numFmtId="0" fontId="86" fillId="0" borderId="0" xfId="0" applyFont="1" applyAlignment="1">
      <alignment vertical="center"/>
    </xf>
    <xf numFmtId="189" fontId="85" fillId="6" borderId="0" xfId="60" applyNumberFormat="1" applyFont="1" applyFill="1" applyBorder="1" applyAlignment="1">
      <alignment vertical="center"/>
    </xf>
    <xf numFmtId="189" fontId="86" fillId="6" borderId="0" xfId="60" quotePrefix="1" applyNumberFormat="1" applyFont="1" applyFill="1" applyBorder="1" applyAlignment="1">
      <alignment horizontal="center" vertical="center"/>
    </xf>
    <xf numFmtId="189" fontId="86" fillId="6" borderId="0" xfId="60" quotePrefix="1" applyNumberFormat="1" applyFont="1" applyFill="1" applyBorder="1" applyAlignment="1">
      <alignment vertical="center"/>
    </xf>
    <xf numFmtId="189" fontId="86" fillId="6" borderId="0" xfId="60" applyNumberFormat="1" applyFont="1" applyFill="1" applyBorder="1" applyAlignment="1">
      <alignment horizontal="center" vertical="center"/>
    </xf>
    <xf numFmtId="189" fontId="86" fillId="0" borderId="0" xfId="60" applyNumberFormat="1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189" fontId="85" fillId="0" borderId="0" xfId="60" applyNumberFormat="1" applyFont="1" applyAlignment="1">
      <alignment vertical="center"/>
    </xf>
    <xf numFmtId="189" fontId="86" fillId="6" borderId="0" xfId="60" quotePrefix="1" applyNumberFormat="1" applyFont="1" applyFill="1" applyBorder="1" applyAlignment="1">
      <alignment horizontal="right" vertical="center"/>
    </xf>
    <xf numFmtId="189" fontId="86" fillId="6" borderId="0" xfId="60" quotePrefix="1" applyNumberFormat="1" applyFont="1" applyFill="1" applyBorder="1" applyAlignment="1">
      <alignment horizontal="left" vertical="center"/>
    </xf>
    <xf numFmtId="0" fontId="86" fillId="0" borderId="18" xfId="0" quotePrefix="1" applyFont="1" applyBorder="1" applyAlignment="1">
      <alignment vertical="center" wrapText="1"/>
    </xf>
    <xf numFmtId="43" fontId="86" fillId="0" borderId="6" xfId="70" applyFont="1" applyFill="1" applyBorder="1" applyAlignment="1">
      <alignment horizontal="center" vertical="center"/>
    </xf>
    <xf numFmtId="204" fontId="86" fillId="0" borderId="6" xfId="70" applyNumberFormat="1" applyFont="1" applyFill="1" applyBorder="1" applyAlignment="1">
      <alignment horizontal="center" vertical="center"/>
    </xf>
    <xf numFmtId="43" fontId="86" fillId="0" borderId="5" xfId="70" applyFont="1" applyFill="1" applyBorder="1" applyAlignment="1">
      <alignment vertical="center"/>
    </xf>
    <xf numFmtId="189" fontId="42" fillId="0" borderId="0" xfId="60" applyNumberFormat="1" applyFont="1" applyAlignment="1">
      <alignment horizontal="center" vertical="center"/>
    </xf>
    <xf numFmtId="189" fontId="42" fillId="0" borderId="9" xfId="60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89" fontId="42" fillId="0" borderId="10" xfId="60" applyNumberFormat="1" applyFont="1" applyFill="1" applyBorder="1" applyAlignment="1">
      <alignment horizontal="center" vertical="center"/>
    </xf>
    <xf numFmtId="189" fontId="42" fillId="0" borderId="22" xfId="60" applyNumberFormat="1" applyFont="1" applyFill="1" applyBorder="1" applyAlignment="1">
      <alignment horizontal="center" vertical="center"/>
    </xf>
    <xf numFmtId="189" fontId="42" fillId="0" borderId="23" xfId="60" applyNumberFormat="1" applyFont="1" applyFill="1" applyBorder="1" applyAlignment="1">
      <alignment horizontal="center" vertical="center"/>
    </xf>
    <xf numFmtId="189" fontId="42" fillId="0" borderId="24" xfId="60" applyNumberFormat="1" applyFont="1" applyFill="1" applyBorder="1" applyAlignment="1">
      <alignment horizontal="center" vertical="center"/>
    </xf>
    <xf numFmtId="189" fontId="42" fillId="0" borderId="25" xfId="60" applyNumberFormat="1" applyFont="1" applyFill="1" applyBorder="1" applyAlignment="1">
      <alignment horizontal="center" vertical="center"/>
    </xf>
    <xf numFmtId="189" fontId="43" fillId="0" borderId="50" xfId="60" applyNumberFormat="1" applyFont="1" applyBorder="1" applyAlignment="1">
      <alignment horizontal="center" vertical="center"/>
    </xf>
    <xf numFmtId="189" fontId="43" fillId="0" borderId="31" xfId="60" applyNumberFormat="1" applyFont="1" applyBorder="1" applyAlignment="1">
      <alignment horizontal="center" vertical="center"/>
    </xf>
    <xf numFmtId="189" fontId="42" fillId="0" borderId="22" xfId="60" applyNumberFormat="1" applyFont="1" applyFill="1" applyBorder="1" applyAlignment="1">
      <alignment horizontal="right" vertical="center"/>
    </xf>
    <xf numFmtId="189" fontId="42" fillId="0" borderId="23" xfId="60" applyNumberFormat="1" applyFont="1" applyFill="1" applyBorder="1" applyAlignment="1">
      <alignment horizontal="right" vertical="center"/>
    </xf>
    <xf numFmtId="189" fontId="42" fillId="0" borderId="24" xfId="60" applyNumberFormat="1" applyFont="1" applyFill="1" applyBorder="1" applyAlignment="1">
      <alignment horizontal="right" vertical="center"/>
    </xf>
    <xf numFmtId="189" fontId="42" fillId="0" borderId="25" xfId="60" applyNumberFormat="1" applyFont="1" applyFill="1" applyBorder="1" applyAlignment="1">
      <alignment horizontal="right" vertical="center"/>
    </xf>
    <xf numFmtId="189" fontId="42" fillId="0" borderId="30" xfId="60" applyNumberFormat="1" applyFont="1" applyFill="1" applyBorder="1" applyAlignment="1">
      <alignment horizontal="center" vertical="center"/>
    </xf>
    <xf numFmtId="189" fontId="42" fillId="0" borderId="45" xfId="60" quotePrefix="1" applyNumberFormat="1" applyFont="1" applyFill="1" applyBorder="1" applyAlignment="1">
      <alignment horizontal="left" vertical="center"/>
    </xf>
    <xf numFmtId="189" fontId="43" fillId="0" borderId="17" xfId="60" applyNumberFormat="1" applyFont="1" applyBorder="1" applyAlignment="1">
      <alignment horizontal="center" vertical="center"/>
    </xf>
    <xf numFmtId="189" fontId="43" fillId="0" borderId="18" xfId="60" applyNumberFormat="1" applyFont="1" applyBorder="1" applyAlignment="1">
      <alignment horizontal="center" vertical="center"/>
    </xf>
    <xf numFmtId="189" fontId="43" fillId="0" borderId="48" xfId="60" applyNumberFormat="1" applyFont="1" applyBorder="1" applyAlignment="1">
      <alignment horizontal="left" vertical="center"/>
    </xf>
    <xf numFmtId="189" fontId="43" fillId="0" borderId="49" xfId="60" applyNumberFormat="1" applyFont="1" applyBorder="1" applyAlignment="1">
      <alignment horizontal="left" vertical="center"/>
    </xf>
    <xf numFmtId="189" fontId="43" fillId="0" borderId="17" xfId="60" applyNumberFormat="1" applyFont="1" applyBorder="1" applyAlignment="1">
      <alignment horizontal="left" vertical="center"/>
    </xf>
    <xf numFmtId="189" fontId="43" fillId="0" borderId="18" xfId="60" applyNumberFormat="1" applyFont="1" applyBorder="1" applyAlignment="1">
      <alignment horizontal="left" vertical="center"/>
    </xf>
    <xf numFmtId="0" fontId="43" fillId="0" borderId="0" xfId="0" applyFont="1" applyAlignment="1">
      <alignment horizontal="center"/>
    </xf>
    <xf numFmtId="189" fontId="43" fillId="0" borderId="0" xfId="60" applyNumberFormat="1" applyFont="1" applyAlignment="1">
      <alignment horizontal="center"/>
    </xf>
    <xf numFmtId="189" fontId="42" fillId="6" borderId="0" xfId="60" applyNumberFormat="1" applyFont="1" applyFill="1" applyAlignment="1">
      <alignment horizontal="center"/>
    </xf>
    <xf numFmtId="189" fontId="42" fillId="0" borderId="39" xfId="60" applyNumberFormat="1" applyFont="1" applyFill="1" applyBorder="1" applyAlignment="1">
      <alignment horizontal="right"/>
    </xf>
    <xf numFmtId="189" fontId="42" fillId="0" borderId="23" xfId="60" applyNumberFormat="1" applyFont="1" applyFill="1" applyBorder="1" applyAlignment="1">
      <alignment horizontal="right"/>
    </xf>
    <xf numFmtId="189" fontId="85" fillId="0" borderId="0" xfId="60" applyNumberFormat="1" applyFont="1" applyAlignment="1">
      <alignment horizontal="left" vertical="center"/>
    </xf>
    <xf numFmtId="0" fontId="42" fillId="0" borderId="10" xfId="0" applyFont="1" applyBorder="1" applyAlignment="1">
      <alignment vertical="center"/>
    </xf>
    <xf numFmtId="189" fontId="48" fillId="0" borderId="0" xfId="60" applyNumberFormat="1" applyFont="1" applyAlignment="1">
      <alignment horizontal="left" vertical="center"/>
    </xf>
    <xf numFmtId="189" fontId="42" fillId="9" borderId="9" xfId="60" applyNumberFormat="1" applyFont="1" applyFill="1" applyBorder="1" applyAlignment="1">
      <alignment horizontal="center" vertical="center"/>
    </xf>
    <xf numFmtId="0" fontId="42" fillId="9" borderId="10" xfId="0" applyFont="1" applyFill="1" applyBorder="1" applyAlignment="1">
      <alignment vertical="center"/>
    </xf>
    <xf numFmtId="189" fontId="42" fillId="0" borderId="0" xfId="60" applyNumberFormat="1" applyFont="1" applyBorder="1" applyAlignment="1">
      <alignment horizontal="center"/>
    </xf>
    <xf numFmtId="189" fontId="42" fillId="0" borderId="34" xfId="60" applyNumberFormat="1" applyFont="1" applyBorder="1" applyAlignment="1">
      <alignment horizontal="center"/>
    </xf>
    <xf numFmtId="189" fontId="43" fillId="6" borderId="8" xfId="60" applyNumberFormat="1" applyFont="1" applyFill="1" applyBorder="1" applyAlignment="1">
      <alignment horizontal="left"/>
    </xf>
    <xf numFmtId="189" fontId="50" fillId="6" borderId="11" xfId="60" applyNumberFormat="1" applyFont="1" applyFill="1" applyBorder="1" applyAlignment="1">
      <alignment horizontal="left"/>
    </xf>
    <xf numFmtId="189" fontId="43" fillId="6" borderId="11" xfId="60" applyNumberFormat="1" applyFont="1" applyFill="1" applyBorder="1" applyAlignment="1">
      <alignment horizontal="left"/>
    </xf>
    <xf numFmtId="43" fontId="53" fillId="0" borderId="0" xfId="70" applyFont="1" applyAlignment="1">
      <alignment horizontal="center" vertical="center"/>
    </xf>
    <xf numFmtId="43" fontId="42" fillId="0" borderId="7" xfId="70" applyFont="1" applyFill="1" applyBorder="1" applyAlignment="1">
      <alignment horizontal="center" vertical="center"/>
    </xf>
    <xf numFmtId="43" fontId="42" fillId="0" borderId="47" xfId="70" applyFont="1" applyFill="1" applyBorder="1" applyAlignment="1">
      <alignment vertical="center"/>
    </xf>
    <xf numFmtId="43" fontId="42" fillId="0" borderId="47" xfId="70" applyFont="1" applyFill="1" applyBorder="1" applyAlignment="1">
      <alignment horizontal="center" vertical="center"/>
    </xf>
    <xf numFmtId="43" fontId="49" fillId="0" borderId="0" xfId="70" applyFont="1" applyAlignment="1">
      <alignment vertical="center"/>
    </xf>
    <xf numFmtId="0" fontId="50" fillId="0" borderId="0" xfId="0" applyFont="1" applyAlignment="1">
      <alignment horizontal="center"/>
    </xf>
    <xf numFmtId="0" fontId="78" fillId="0" borderId="0" xfId="0" applyFont="1" applyAlignment="1">
      <alignment horizontal="right"/>
    </xf>
    <xf numFmtId="0" fontId="78" fillId="0" borderId="0" xfId="0" applyFont="1" applyAlignment="1">
      <alignment horizontal="center"/>
    </xf>
    <xf numFmtId="0" fontId="78" fillId="12" borderId="36" xfId="0" applyFont="1" applyFill="1" applyBorder="1" applyAlignment="1">
      <alignment horizontal="center"/>
    </xf>
    <xf numFmtId="0" fontId="78" fillId="12" borderId="1" xfId="0" applyFont="1" applyFill="1" applyBorder="1" applyAlignment="1">
      <alignment horizontal="center"/>
    </xf>
    <xf numFmtId="0" fontId="78" fillId="12" borderId="3" xfId="0" applyFont="1" applyFill="1" applyBorder="1" applyAlignment="1">
      <alignment horizontal="center"/>
    </xf>
    <xf numFmtId="0" fontId="78" fillId="12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8" borderId="9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vertical="center"/>
    </xf>
    <xf numFmtId="0" fontId="35" fillId="0" borderId="0" xfId="0" applyFont="1" applyAlignment="1">
      <alignment horizontal="center"/>
    </xf>
    <xf numFmtId="0" fontId="27" fillId="0" borderId="0" xfId="0" applyFont="1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vertical="center"/>
    </xf>
    <xf numFmtId="0" fontId="26" fillId="9" borderId="22" xfId="0" applyFont="1" applyFill="1" applyBorder="1" applyAlignment="1">
      <alignment horizontal="center" vertical="center"/>
    </xf>
    <xf numFmtId="0" fontId="26" fillId="9" borderId="23" xfId="0" applyFont="1" applyFill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/>
    </xf>
    <xf numFmtId="0" fontId="26" fillId="9" borderId="27" xfId="0" applyFont="1" applyFill="1" applyBorder="1" applyAlignment="1">
      <alignment horizontal="center"/>
    </xf>
    <xf numFmtId="0" fontId="26" fillId="9" borderId="28" xfId="0" applyFont="1" applyFill="1" applyBorder="1" applyAlignment="1">
      <alignment horizontal="center"/>
    </xf>
    <xf numFmtId="0" fontId="26" fillId="10" borderId="9" xfId="0" quotePrefix="1" applyFont="1" applyFill="1" applyBorder="1" applyAlignment="1">
      <alignment horizontal="center" vertical="center"/>
    </xf>
    <xf numFmtId="0" fontId="26" fillId="10" borderId="10" xfId="0" quotePrefix="1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vertical="center"/>
    </xf>
    <xf numFmtId="0" fontId="26" fillId="10" borderId="10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0" fillId="0" borderId="0" xfId="0" applyFont="1" applyAlignment="1">
      <alignment horizontal="center" vertical="center" textRotation="180"/>
    </xf>
    <xf numFmtId="0" fontId="41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vertical="center"/>
    </xf>
    <xf numFmtId="0" fontId="58" fillId="0" borderId="13" xfId="0" applyFont="1" applyBorder="1" applyAlignment="1">
      <alignment horizontal="left"/>
    </xf>
    <xf numFmtId="0" fontId="58" fillId="0" borderId="53" xfId="0" applyFont="1" applyBorder="1" applyAlignment="1">
      <alignment horizontal="left"/>
    </xf>
    <xf numFmtId="43" fontId="62" fillId="0" borderId="51" xfId="62" applyFont="1" applyBorder="1" applyAlignment="1">
      <alignment horizontal="center"/>
    </xf>
    <xf numFmtId="43" fontId="62" fillId="0" borderId="0" xfId="62" applyFont="1" applyBorder="1" applyAlignment="1">
      <alignment horizontal="center"/>
    </xf>
    <xf numFmtId="43" fontId="62" fillId="0" borderId="34" xfId="62" applyFont="1" applyBorder="1" applyAlignment="1">
      <alignment horizontal="center"/>
    </xf>
    <xf numFmtId="17" fontId="64" fillId="0" borderId="56" xfId="61" quotePrefix="1" applyNumberFormat="1" applyFont="1" applyBorder="1" applyAlignment="1">
      <alignment horizontal="center"/>
    </xf>
    <xf numFmtId="0" fontId="62" fillId="15" borderId="57" xfId="61" applyFont="1" applyFill="1" applyBorder="1" applyAlignment="1">
      <alignment horizontal="center"/>
    </xf>
    <xf numFmtId="0" fontId="62" fillId="15" borderId="2" xfId="61" applyFont="1" applyFill="1" applyBorder="1" applyAlignment="1">
      <alignment horizontal="center"/>
    </xf>
    <xf numFmtId="43" fontId="62" fillId="15" borderId="57" xfId="62" applyFont="1" applyFill="1" applyBorder="1" applyAlignment="1">
      <alignment horizontal="center"/>
    </xf>
    <xf numFmtId="43" fontId="62" fillId="15" borderId="2" xfId="62" applyFont="1" applyFill="1" applyBorder="1" applyAlignment="1">
      <alignment horizontal="center"/>
    </xf>
    <xf numFmtId="43" fontId="62" fillId="15" borderId="58" xfId="62" applyFont="1" applyFill="1" applyBorder="1" applyAlignment="1">
      <alignment horizontal="center"/>
    </xf>
    <xf numFmtId="43" fontId="65" fillId="0" borderId="51" xfId="62" applyFont="1" applyBorder="1" applyAlignment="1">
      <alignment horizontal="left" vertical="top"/>
    </xf>
    <xf numFmtId="43" fontId="65" fillId="0" borderId="0" xfId="62" applyFont="1" applyAlignment="1">
      <alignment horizontal="left" vertical="top"/>
    </xf>
    <xf numFmtId="43" fontId="62" fillId="0" borderId="0" xfId="62" applyFont="1" applyAlignment="1">
      <alignment vertical="center"/>
    </xf>
  </cellXfs>
  <cellStyles count="129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0) 2" xfId="108"/>
    <cellStyle name="Calc Units (1)" xfId="22"/>
    <cellStyle name="Calc Units (2)" xfId="23"/>
    <cellStyle name="Comma" xfId="70" builtinId="3"/>
    <cellStyle name="Comma [00]" xfId="24"/>
    <cellStyle name="Comma [00] 2" xfId="109"/>
    <cellStyle name="Comma 10" xfId="84"/>
    <cellStyle name="Comma 10 2" xfId="105"/>
    <cellStyle name="Comma 10 2 2" xfId="86"/>
    <cellStyle name="Comma 2" xfId="65"/>
    <cellStyle name="Comma 2 2" xfId="76"/>
    <cellStyle name="Comma 2 2 2" xfId="101"/>
    <cellStyle name="Comma 2 2 3" xfId="91"/>
    <cellStyle name="Comma 2 2 3 2" xfId="125"/>
    <cellStyle name="Comma 2 4" xfId="90"/>
    <cellStyle name="Comma 21" xfId="92"/>
    <cellStyle name="Comma 3 4" xfId="128"/>
    <cellStyle name="Comma 3 5" xfId="93"/>
    <cellStyle name="Comma 3 5 2" xfId="126"/>
    <cellStyle name="Comma 4" xfId="94"/>
    <cellStyle name="Comma 5 2" xfId="83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0) 2" xfId="110"/>
    <cellStyle name="Enter Currency (2)" xfId="30"/>
    <cellStyle name="Enter Units (0)" xfId="31"/>
    <cellStyle name="Enter Units (0) 2" xfId="111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0) 2" xfId="113"/>
    <cellStyle name="Link Currency (2)" xfId="39"/>
    <cellStyle name="Link Units (0)" xfId="40"/>
    <cellStyle name="Link Units (0) 2" xfId="114"/>
    <cellStyle name="Link Units (1)" xfId="41"/>
    <cellStyle name="Link Units (2)" xfId="42"/>
    <cellStyle name="no dec" xfId="66"/>
    <cellStyle name="Normal" xfId="0" builtinId="0"/>
    <cellStyle name="Normal - Style1" xfId="43"/>
    <cellStyle name="Normal 15" xfId="112"/>
    <cellStyle name="Normal 2" xfId="75"/>
    <cellStyle name="Normal 2 2" xfId="98"/>
    <cellStyle name="Normal 2 3" xfId="89"/>
    <cellStyle name="Normal 2 4" xfId="77"/>
    <cellStyle name="Normal 3" xfId="79"/>
    <cellStyle name="Normal 4" xfId="87"/>
    <cellStyle name="Normal 5" xfId="99"/>
    <cellStyle name="Normal 5 2" xfId="85"/>
    <cellStyle name="Normal 5 2 2" xfId="95"/>
    <cellStyle name="Normal 5 2 2 2" xfId="127"/>
    <cellStyle name="Normal 6" xfId="106"/>
    <cellStyle name="Normal 7" xfId="124"/>
    <cellStyle name="Normal 8" xfId="88"/>
    <cellStyle name="Normal 88" xfId="104"/>
    <cellStyle name="Normal 9" xfId="107"/>
    <cellStyle name="Normal_KS_01_BOQ" xfId="103"/>
    <cellStyle name="ParaBirimi [0]_RESULTS" xfId="44"/>
    <cellStyle name="ParaBirimi_RESULTS" xfId="45"/>
    <cellStyle name="Percent [0]" xfId="46"/>
    <cellStyle name="Percent [00]" xfId="47"/>
    <cellStyle name="Percent [2]" xfId="48"/>
    <cellStyle name="Percent [2] 2" xfId="115"/>
    <cellStyle name="PrePop Currency (0)" xfId="49"/>
    <cellStyle name="PrePop Currency (0) 2" xfId="116"/>
    <cellStyle name="PrePop Currency (2)" xfId="50"/>
    <cellStyle name="PrePop Units (0)" xfId="51"/>
    <cellStyle name="PrePop Units (0) 2" xfId="117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10 2" xfId="123"/>
    <cellStyle name="เครื่องหมายจุลภาค 2" xfId="67"/>
    <cellStyle name="เครื่องหมายจุลภาค 2 2" xfId="62"/>
    <cellStyle name="เครื่องหมายจุลภาค 2 3" xfId="96"/>
    <cellStyle name="เครื่องหมายจุลภาค 2 4" xfId="118"/>
    <cellStyle name="เครื่องหมายจุลภาค 3" xfId="63"/>
    <cellStyle name="เครื่องหมายจุลภาค 4" xfId="72"/>
    <cellStyle name="เครื่องหมายจุลภาค 4 2" xfId="121"/>
    <cellStyle name="เครื่องหมายจุลภาค 7" xfId="100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สกุลเงิน [0]_PERSONAL" xfId="60"/>
    <cellStyle name="จุลภาค 3" xfId="102"/>
    <cellStyle name="ปกติ 2" xfId="69"/>
    <cellStyle name="ปกติ 2 2" xfId="61"/>
    <cellStyle name="ปกติ 2 3" xfId="73"/>
    <cellStyle name="ปกติ 2 3 2" xfId="122"/>
    <cellStyle name="ปกติ 2 4" xfId="119"/>
    <cellStyle name="ปกติ 3" xfId="74"/>
    <cellStyle name="ปกติ 4" xfId="81"/>
    <cellStyle name="ปกติ 5" xfId="71"/>
    <cellStyle name="ปกติ 5 2" xfId="120"/>
    <cellStyle name="ปกติ 7" xfId="80"/>
    <cellStyle name="ปกติ_3_นันทิญาณี 25 พ.ย.50" xfId="9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333399"/>
      <color rgb="FF0000CC"/>
      <color rgb="FFFFCC00"/>
      <color rgb="FFFFEEA7"/>
      <color rgb="FFFFEBFF"/>
      <color rgb="FFEAF0F6"/>
      <color rgb="FFCCFFCC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</xdr:row>
      <xdr:rowOff>238125</xdr:rowOff>
    </xdr:from>
    <xdr:to>
      <xdr:col>10</xdr:col>
      <xdr:colOff>542925</xdr:colOff>
      <xdr:row>3</xdr:row>
      <xdr:rowOff>190500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0657302-3A60-41A3-B98A-9BA110DB0B3B}"/>
            </a:ext>
          </a:extLst>
        </xdr:cNvPr>
        <xdr:cNvSpPr txBox="1">
          <a:spLocks noChangeArrowheads="1"/>
        </xdr:cNvSpPr>
      </xdr:nvSpPr>
      <xdr:spPr bwMode="auto">
        <a:xfrm>
          <a:off x="10925175" y="809625"/>
          <a:ext cx="714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1924049</xdr:colOff>
      <xdr:row>2</xdr:row>
      <xdr:rowOff>249555</xdr:rowOff>
    </xdr:from>
    <xdr:to>
      <xdr:col>7</xdr:col>
      <xdr:colOff>140567</xdr:colOff>
      <xdr:row>3</xdr:row>
      <xdr:rowOff>220980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27A4B69-E80A-4472-BB0C-0221C065A578}"/>
            </a:ext>
          </a:extLst>
        </xdr:cNvPr>
        <xdr:cNvSpPr txBox="1">
          <a:spLocks noChangeArrowheads="1"/>
        </xdr:cNvSpPr>
      </xdr:nvSpPr>
      <xdr:spPr bwMode="auto">
        <a:xfrm>
          <a:off x="7172324" y="821055"/>
          <a:ext cx="1721718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6</xdr:col>
      <xdr:colOff>438150</xdr:colOff>
      <xdr:row>3</xdr:row>
      <xdr:rowOff>228600</xdr:rowOff>
    </xdr:from>
    <xdr:to>
      <xdr:col>6</xdr:col>
      <xdr:colOff>704850</xdr:colOff>
      <xdr:row>4</xdr:row>
      <xdr:rowOff>66675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416AF09-A087-425B-B314-CE53E4CFA0DC}"/>
            </a:ext>
          </a:extLst>
        </xdr:cNvPr>
        <xdr:cNvSpPr>
          <a:spLocks noChangeArrowheads="1"/>
        </xdr:cNvSpPr>
      </xdr:nvSpPr>
      <xdr:spPr bwMode="auto">
        <a:xfrm>
          <a:off x="7610475" y="1076325"/>
          <a:ext cx="26670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456975</xdr:colOff>
      <xdr:row>35</xdr:row>
      <xdr:rowOff>272863</xdr:rowOff>
    </xdr:from>
    <xdr:to>
      <xdr:col>20</xdr:col>
      <xdr:colOff>192970</xdr:colOff>
      <xdr:row>38</xdr:row>
      <xdr:rowOff>225271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0B911EB-F433-4A85-AA72-1F50BA22F991}"/>
            </a:ext>
          </a:extLst>
        </xdr:cNvPr>
        <xdr:cNvSpPr txBox="1">
          <a:spLocks noChangeArrowheads="1"/>
        </xdr:cNvSpPr>
      </xdr:nvSpPr>
      <xdr:spPr bwMode="auto">
        <a:xfrm>
          <a:off x="17268600" y="10597963"/>
          <a:ext cx="1164745" cy="781083"/>
        </a:xfrm>
        <a:prstGeom prst="rect">
          <a:avLst/>
        </a:prstGeom>
        <a:solidFill>
          <a:srgbClr val="9999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Arial"/>
            </a:rPr>
            <a:t>มีปัญหาปรึกษา</a:t>
          </a:r>
        </a:p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00"/>
              </a:solidFill>
              <a:latin typeface="Arial"/>
            </a:rPr>
            <a:t>สุรสิทธิ์ </a:t>
          </a:r>
        </a:p>
        <a:p>
          <a:pPr algn="l" rtl="1">
            <a:lnSpc>
              <a:spcPts val="1400"/>
            </a:lnSpc>
            <a:defRPr sz="1000"/>
          </a:pPr>
          <a:r>
            <a:rPr lang="th-TH" sz="1400" b="0" i="0" strike="noStrike">
              <a:solidFill>
                <a:srgbClr val="0000FF"/>
              </a:solidFill>
              <a:latin typeface="Arial"/>
            </a:rPr>
            <a:t>089-213-0502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3"/>
  <sheetViews>
    <sheetView showGridLines="0" view="pageBreakPreview" zoomScaleNormal="100" workbookViewId="0">
      <selection activeCell="C17" sqref="C17"/>
    </sheetView>
  </sheetViews>
  <sheetFormatPr defaultColWidth="0" defaultRowHeight="21.75" customHeight="1" zeroHeight="1"/>
  <cols>
    <col min="1" max="1" width="8.1640625" style="1" customWidth="1"/>
    <col min="2" max="2" width="12.83203125" style="1" customWidth="1"/>
    <col min="3" max="3" width="24.6640625" style="1" customWidth="1"/>
    <col min="4" max="4" width="9.6640625" style="1" customWidth="1"/>
    <col min="5" max="6" width="8.83203125" style="1" customWidth="1"/>
    <col min="7" max="7" width="6.83203125" style="1" customWidth="1"/>
    <col min="8" max="8" width="6.5" style="1" customWidth="1"/>
    <col min="9" max="17" width="6.83203125" style="1" customWidth="1"/>
    <col min="18" max="18" width="13.5" style="1" customWidth="1"/>
    <col min="19" max="19" width="6.33203125" style="1" customWidth="1"/>
    <col min="20" max="20" width="9.33203125" style="1" customWidth="1"/>
    <col min="21" max="16384" width="0" style="1" hidden="1"/>
  </cols>
  <sheetData>
    <row r="1" spans="1:19" ht="21.75" customHeight="1"/>
    <row r="2" spans="1:19" ht="24.75" customHeight="1">
      <c r="O2" s="23" t="s">
        <v>91</v>
      </c>
      <c r="S2" s="697" t="s">
        <v>88</v>
      </c>
    </row>
    <row r="3" spans="1:19" ht="24.75" customHeight="1">
      <c r="A3" s="696" t="s">
        <v>60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7"/>
    </row>
    <row r="4" spans="1:19" ht="17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697"/>
    </row>
    <row r="5" spans="1:19" ht="25.5" customHeight="1">
      <c r="A5" s="45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98"/>
    </row>
    <row r="6" spans="1:19">
      <c r="A6" s="47" t="str">
        <f>ชื่อโครงการ!A11</f>
        <v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8"/>
      <c r="S6" s="698"/>
    </row>
    <row r="7" spans="1:19">
      <c r="A7" s="19" t="s">
        <v>41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8"/>
      <c r="S7" s="698"/>
    </row>
    <row r="8" spans="1:19">
      <c r="A8" s="19" t="str">
        <f>ชื่อโครงการ!A13</f>
        <v>หน่วยงานเจ้าของโครงการ :มหาวิทยาลัยเทคโนโลยีราชมงคลอีสาน วิทยาเขตร้อยเอ็ด ณ ทุ่งกุลาร้องไห้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/>
      <c r="S8" s="698"/>
    </row>
    <row r="9" spans="1:19" ht="22.5" customHeight="1">
      <c r="A9" s="19" t="s">
        <v>57</v>
      </c>
      <c r="B9" s="8"/>
      <c r="C9" s="8"/>
      <c r="D9" s="8"/>
      <c r="E9" s="8"/>
      <c r="F9" s="19" t="s">
        <v>42</v>
      </c>
      <c r="G9" s="8"/>
      <c r="H9" s="8"/>
      <c r="I9" s="8" t="s">
        <v>43</v>
      </c>
      <c r="J9" s="8"/>
      <c r="K9" s="8"/>
      <c r="L9" s="8"/>
      <c r="M9" s="8" t="s">
        <v>44</v>
      </c>
      <c r="N9" s="8"/>
      <c r="O9" s="8"/>
      <c r="P9" s="8"/>
      <c r="Q9" s="8"/>
      <c r="R9" s="8"/>
      <c r="S9" s="698"/>
    </row>
    <row r="10" spans="1:19" ht="8.25" customHeight="1" thickBot="1">
      <c r="B10" s="9"/>
      <c r="F10" s="9"/>
      <c r="S10" s="698"/>
    </row>
    <row r="11" spans="1:19" ht="22.5" thickTop="1">
      <c r="A11" s="699" t="s">
        <v>33</v>
      </c>
      <c r="B11" s="701" t="s">
        <v>34</v>
      </c>
      <c r="C11" s="702"/>
      <c r="D11" s="28" t="s">
        <v>3</v>
      </c>
      <c r="E11" s="28" t="s">
        <v>6</v>
      </c>
      <c r="F11" s="28" t="s">
        <v>7</v>
      </c>
      <c r="G11" s="705" t="s">
        <v>36</v>
      </c>
      <c r="H11" s="706"/>
      <c r="I11" s="706"/>
      <c r="J11" s="706"/>
      <c r="K11" s="706"/>
      <c r="L11" s="707"/>
      <c r="M11" s="705" t="s">
        <v>37</v>
      </c>
      <c r="N11" s="706"/>
      <c r="O11" s="706"/>
      <c r="P11" s="706"/>
      <c r="Q11" s="707"/>
      <c r="R11" s="699" t="s">
        <v>13</v>
      </c>
      <c r="S11" s="698"/>
    </row>
    <row r="12" spans="1:19" ht="22.5" thickBot="1">
      <c r="A12" s="700"/>
      <c r="B12" s="703"/>
      <c r="C12" s="704"/>
      <c r="D12" s="29" t="s">
        <v>14</v>
      </c>
      <c r="E12" s="29" t="s">
        <v>15</v>
      </c>
      <c r="F12" s="29" t="s">
        <v>35</v>
      </c>
      <c r="G12" s="29" t="s">
        <v>16</v>
      </c>
      <c r="H12" s="29" t="s">
        <v>17</v>
      </c>
      <c r="I12" s="29" t="s">
        <v>18</v>
      </c>
      <c r="J12" s="29" t="s">
        <v>19</v>
      </c>
      <c r="K12" s="29" t="s">
        <v>20</v>
      </c>
      <c r="L12" s="29" t="s">
        <v>21</v>
      </c>
      <c r="M12" s="29" t="s">
        <v>18</v>
      </c>
      <c r="N12" s="29" t="s">
        <v>22</v>
      </c>
      <c r="O12" s="29" t="s">
        <v>23</v>
      </c>
      <c r="P12" s="29" t="s">
        <v>21</v>
      </c>
      <c r="Q12" s="29" t="s">
        <v>24</v>
      </c>
      <c r="R12" s="700"/>
      <c r="S12" s="698"/>
    </row>
    <row r="13" spans="1:19" ht="22.5" thickTop="1">
      <c r="A13" s="2"/>
      <c r="B13" s="11"/>
      <c r="C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698"/>
    </row>
    <row r="14" spans="1:19">
      <c r="A14" s="3"/>
      <c r="B14" s="13"/>
      <c r="C14" s="1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698"/>
    </row>
    <row r="15" spans="1:19">
      <c r="A15" s="3"/>
      <c r="B15" s="13"/>
      <c r="C15" s="1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698"/>
    </row>
    <row r="16" spans="1:19">
      <c r="A16" s="3"/>
      <c r="B16" s="13"/>
      <c r="C16" s="1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698"/>
    </row>
    <row r="17" spans="1:19">
      <c r="A17" s="3"/>
      <c r="B17" s="13"/>
      <c r="C17" s="1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98"/>
    </row>
    <row r="18" spans="1:19">
      <c r="A18" s="3"/>
      <c r="B18" s="13"/>
      <c r="C18" s="1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698"/>
    </row>
    <row r="19" spans="1:19">
      <c r="A19" s="3"/>
      <c r="B19" s="13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698"/>
    </row>
    <row r="20" spans="1:19">
      <c r="A20" s="3"/>
      <c r="B20" s="13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698"/>
    </row>
    <row r="21" spans="1:19">
      <c r="A21" s="3"/>
      <c r="B21" s="13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698"/>
    </row>
    <row r="22" spans="1:19">
      <c r="A22" s="3"/>
      <c r="B22" s="13"/>
      <c r="C22" s="1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698"/>
    </row>
    <row r="23" spans="1:19">
      <c r="A23" s="3"/>
      <c r="B23" s="13"/>
      <c r="C23" s="1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698"/>
    </row>
    <row r="24" spans="1:19">
      <c r="A24" s="10"/>
      <c r="B24" s="15"/>
      <c r="C24" s="1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698"/>
    </row>
    <row r="25" spans="1:19" ht="18.75" customHeight="1">
      <c r="S25" s="698"/>
    </row>
    <row r="26" spans="1:19"/>
    <row r="27" spans="1:19"/>
    <row r="28" spans="1:19"/>
    <row r="29" spans="1:19"/>
    <row r="30" spans="1:19"/>
    <row r="31" spans="1:19"/>
    <row r="32" spans="1:19"/>
    <row r="33"/>
    <row r="34"/>
    <row r="35"/>
    <row r="36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</sheetData>
  <mergeCells count="7">
    <mergeCell ref="S2:S25"/>
    <mergeCell ref="A11:A12"/>
    <mergeCell ref="B11:C12"/>
    <mergeCell ref="G11:L11"/>
    <mergeCell ref="M11:Q11"/>
    <mergeCell ref="R11:R12"/>
    <mergeCell ref="A3:R3"/>
  </mergeCells>
  <phoneticPr fontId="0" type="noConversion"/>
  <printOptions horizontalCentered="1"/>
  <pageMargins left="0.43307086614173229" right="0.39370078740157483" top="0.6692913385826772" bottom="0.35433070866141736" header="0.31496062992125984" footer="0.27559055118110237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showGridLines="0" view="pageBreakPreview" zoomScaleNormal="100" workbookViewId="0">
      <selection activeCell="F22" sqref="F22"/>
    </sheetView>
  </sheetViews>
  <sheetFormatPr defaultColWidth="0" defaultRowHeight="21.75" customHeight="1" zeroHeight="1"/>
  <cols>
    <col min="1" max="1" width="8" style="1" customWidth="1"/>
    <col min="2" max="2" width="31.6640625" style="1" customWidth="1"/>
    <col min="3" max="3" width="11" style="1" customWidth="1"/>
    <col min="4" max="4" width="13" style="1" customWidth="1"/>
    <col min="5" max="5" width="9.83203125" style="1" customWidth="1"/>
    <col min="6" max="6" width="12" style="1" customWidth="1"/>
    <col min="7" max="7" width="12.6640625" style="1" customWidth="1"/>
    <col min="8" max="8" width="17.83203125" style="1" customWidth="1"/>
    <col min="9" max="9" width="9.33203125" style="1" customWidth="1"/>
    <col min="10" max="16384" width="0" style="1" hidden="1"/>
  </cols>
  <sheetData>
    <row r="1" spans="1:8" ht="22.5" customHeight="1">
      <c r="A1" s="693" t="s">
        <v>100</v>
      </c>
      <c r="B1" s="693"/>
      <c r="C1" s="693"/>
      <c r="D1" s="693"/>
      <c r="E1" s="693"/>
      <c r="F1" s="693"/>
      <c r="G1" s="693"/>
      <c r="H1" s="693"/>
    </row>
    <row r="2" spans="1:8" ht="22.5" customHeight="1">
      <c r="A2" s="21"/>
      <c r="B2" s="21"/>
      <c r="C2" s="21"/>
      <c r="D2" s="21"/>
      <c r="E2" s="21"/>
      <c r="F2" s="21"/>
      <c r="G2" s="21"/>
      <c r="H2" s="21"/>
    </row>
    <row r="3" spans="1:8" ht="22.5">
      <c r="G3" s="23" t="s">
        <v>92</v>
      </c>
    </row>
    <row r="4" spans="1:8" ht="24" customHeight="1">
      <c r="A4" s="696" t="s">
        <v>61</v>
      </c>
      <c r="B4" s="696"/>
      <c r="C4" s="696"/>
      <c r="D4" s="696"/>
      <c r="E4" s="696"/>
      <c r="F4" s="696"/>
      <c r="G4" s="696"/>
    </row>
    <row r="5" spans="1:8" ht="24" customHeight="1">
      <c r="A5" s="22"/>
      <c r="B5" s="22"/>
      <c r="C5" s="22"/>
      <c r="D5" s="22"/>
      <c r="E5" s="22"/>
      <c r="F5" s="22"/>
      <c r="G5" s="22"/>
    </row>
    <row r="6" spans="1:8" ht="25.5" customHeight="1">
      <c r="A6" s="45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6" s="5"/>
      <c r="C6" s="6"/>
      <c r="D6" s="6"/>
      <c r="E6" s="6"/>
      <c r="F6" s="6"/>
      <c r="G6" s="6"/>
      <c r="H6" s="6"/>
    </row>
    <row r="7" spans="1:8">
      <c r="A7" s="46" t="str">
        <f>ชื่อโครงการ!A11</f>
        <v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v>
      </c>
      <c r="B7" s="8"/>
      <c r="C7" s="8"/>
      <c r="D7" s="8"/>
      <c r="E7" s="8"/>
      <c r="F7" s="8"/>
      <c r="G7" s="8"/>
      <c r="H7" s="8"/>
    </row>
    <row r="8" spans="1:8">
      <c r="A8" s="8" t="s">
        <v>41</v>
      </c>
      <c r="B8" s="20"/>
      <c r="C8" s="8"/>
      <c r="D8" s="8"/>
      <c r="E8" s="8"/>
      <c r="F8" s="8"/>
      <c r="G8" s="8"/>
      <c r="H8" s="8"/>
    </row>
    <row r="9" spans="1:8">
      <c r="A9" s="8" t="str">
        <f>ชื่อโครงการ!A13</f>
        <v>หน่วยงานเจ้าของโครงการ :มหาวิทยาลัยเทคโนโลยีราชมงคลอีสาน วิทยาเขตร้อยเอ็ด ณ ทุ่งกุลาร้องไห้</v>
      </c>
      <c r="B9" s="20"/>
      <c r="C9" s="8"/>
      <c r="D9" s="8"/>
      <c r="E9" s="8"/>
      <c r="F9" s="8"/>
      <c r="G9" s="8"/>
      <c r="H9" s="8"/>
    </row>
    <row r="10" spans="1:8">
      <c r="A10" s="8" t="s">
        <v>57</v>
      </c>
      <c r="B10" s="20"/>
      <c r="C10" s="8"/>
      <c r="D10" s="8" t="s">
        <v>62</v>
      </c>
      <c r="E10" s="8"/>
      <c r="F10" s="8"/>
      <c r="G10" s="8"/>
      <c r="H10" s="8"/>
    </row>
    <row r="11" spans="1:8" ht="12.75" customHeight="1" thickBot="1">
      <c r="D11" s="9"/>
    </row>
    <row r="12" spans="1:8" ht="22.5" thickTop="1">
      <c r="A12" s="708" t="s">
        <v>32</v>
      </c>
      <c r="B12" s="710" t="s">
        <v>34</v>
      </c>
      <c r="C12" s="710" t="s">
        <v>25</v>
      </c>
      <c r="D12" s="30" t="s">
        <v>4</v>
      </c>
      <c r="E12" s="30" t="s">
        <v>26</v>
      </c>
      <c r="F12" s="710" t="s">
        <v>10</v>
      </c>
      <c r="G12" s="30" t="s">
        <v>27</v>
      </c>
      <c r="H12" s="710" t="s">
        <v>13</v>
      </c>
    </row>
    <row r="13" spans="1:8" ht="25.5" thickBot="1">
      <c r="A13" s="709"/>
      <c r="B13" s="712"/>
      <c r="C13" s="712"/>
      <c r="D13" s="31" t="s">
        <v>2</v>
      </c>
      <c r="E13" s="31" t="s">
        <v>28</v>
      </c>
      <c r="F13" s="712"/>
      <c r="G13" s="32" t="s">
        <v>38</v>
      </c>
      <c r="H13" s="711"/>
    </row>
    <row r="14" spans="1:8" ht="22.5" thickTop="1">
      <c r="A14" s="2"/>
      <c r="B14" s="2"/>
      <c r="C14" s="2"/>
      <c r="D14" s="2"/>
      <c r="E14" s="2"/>
      <c r="F14" s="2"/>
      <c r="G14" s="2"/>
      <c r="H14" s="2"/>
    </row>
    <row r="15" spans="1:8">
      <c r="A15" s="2"/>
      <c r="B15" s="2"/>
      <c r="C15" s="2"/>
      <c r="D15" s="2"/>
      <c r="E15" s="2"/>
      <c r="F15" s="2"/>
      <c r="G15" s="2"/>
      <c r="H15" s="2"/>
    </row>
    <row r="16" spans="1:8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"/>
      <c r="B21" s="2"/>
      <c r="C21" s="2"/>
      <c r="D21" s="2"/>
      <c r="E21" s="2"/>
      <c r="F21" s="2"/>
      <c r="G21" s="2"/>
      <c r="H21" s="2"/>
    </row>
    <row r="22" spans="1:8">
      <c r="A22" s="2"/>
      <c r="B22" s="2"/>
      <c r="C22" s="2"/>
      <c r="D22" s="2"/>
      <c r="E22" s="2"/>
      <c r="F22" s="2"/>
      <c r="G22" s="2"/>
      <c r="H22" s="2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>
      <c r="A24" s="2"/>
      <c r="B24" s="2"/>
      <c r="C24" s="2"/>
      <c r="D24" s="2"/>
      <c r="E24" s="2"/>
      <c r="F24" s="2"/>
      <c r="G24" s="2"/>
      <c r="H24" s="2"/>
    </row>
    <row r="25" spans="1:8">
      <c r="A25" s="2"/>
      <c r="B25" s="2"/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2"/>
      <c r="G27" s="2"/>
      <c r="H27" s="2"/>
    </row>
    <row r="28" spans="1:8">
      <c r="A28" s="2"/>
      <c r="B28" s="2"/>
      <c r="C28" s="2"/>
      <c r="D28" s="2"/>
      <c r="E28" s="2"/>
      <c r="F28" s="2"/>
      <c r="G28" s="2"/>
      <c r="H28" s="2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  <row r="37" spans="1:8">
      <c r="A37" s="2"/>
      <c r="B37" s="2"/>
      <c r="C37" s="2"/>
      <c r="D37" s="2"/>
      <c r="E37" s="2"/>
      <c r="F37" s="2"/>
      <c r="G37" s="2"/>
      <c r="H37" s="2"/>
    </row>
    <row r="38" spans="1:8">
      <c r="A38" s="2"/>
      <c r="B38" s="2"/>
      <c r="C38" s="2"/>
      <c r="D38" s="2"/>
      <c r="E38" s="2"/>
      <c r="F38" s="2"/>
      <c r="G38" s="2"/>
      <c r="H38" s="2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/>
    <row r="42" spans="1:8"/>
    <row r="43" spans="1:8"/>
    <row r="44" spans="1:8"/>
    <row r="45" spans="1:8"/>
    <row r="46" spans="1:8"/>
    <row r="47" spans="1:8" ht="21.75" customHeight="1"/>
    <row r="48" spans="1:8" ht="21.75" customHeight="1"/>
    <row r="49" ht="21.75" customHeight="1"/>
    <row r="50" ht="21.75" customHeight="1"/>
  </sheetData>
  <mergeCells count="7">
    <mergeCell ref="A1:H1"/>
    <mergeCell ref="A12:A13"/>
    <mergeCell ref="H12:H13"/>
    <mergeCell ref="F12:F13"/>
    <mergeCell ref="C12:C13"/>
    <mergeCell ref="B12:B13"/>
    <mergeCell ref="A4:G4"/>
  </mergeCells>
  <phoneticPr fontId="0" type="noConversion"/>
  <printOptions horizontalCentered="1"/>
  <pageMargins left="0.39370078740157483" right="0.39370078740157483" top="0.43307086614173229" bottom="0.35433070866141736" header="0.31496062992125984" footer="0.23622047244094491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00"/>
  </sheetPr>
  <dimension ref="A2:K38"/>
  <sheetViews>
    <sheetView showGridLines="0" view="pageBreakPreview" topLeftCell="A3" zoomScaleNormal="100" workbookViewId="0">
      <selection activeCell="F23" sqref="F23"/>
    </sheetView>
  </sheetViews>
  <sheetFormatPr defaultColWidth="0" defaultRowHeight="0" customHeight="1" zeroHeight="1"/>
  <cols>
    <col min="1" max="1" width="9.6640625" style="33" customWidth="1"/>
    <col min="2" max="2" width="69.83203125" style="33" customWidth="1"/>
    <col min="3" max="3" width="14.5" style="33" customWidth="1"/>
    <col min="4" max="4" width="13.6640625" style="33" customWidth="1"/>
    <col min="5" max="5" width="18.83203125" style="33" customWidth="1"/>
    <col min="6" max="6" width="31.33203125" style="33" customWidth="1"/>
    <col min="7" max="7" width="7.33203125" style="33" customWidth="1"/>
    <col min="8" max="8" width="9.33203125" style="33" customWidth="1"/>
    <col min="9" max="16384" width="0" style="33" hidden="1"/>
  </cols>
  <sheetData>
    <row r="2" spans="1:11" ht="34.5" customHeight="1"/>
    <row r="3" spans="1:11" s="34" customFormat="1" ht="24">
      <c r="E3" s="34" t="s">
        <v>120</v>
      </c>
    </row>
    <row r="4" spans="1:11" s="34" customFormat="1" ht="24">
      <c r="A4" s="714" t="s">
        <v>79</v>
      </c>
      <c r="B4" s="714"/>
      <c r="C4" s="714"/>
      <c r="D4" s="714"/>
      <c r="E4" s="714"/>
      <c r="F4" s="714"/>
    </row>
    <row r="5" spans="1:11" ht="21" customHeight="1">
      <c r="A5" s="714" t="s">
        <v>64</v>
      </c>
      <c r="B5" s="714"/>
      <c r="C5" s="714"/>
      <c r="D5" s="714"/>
      <c r="E5" s="714"/>
      <c r="F5" s="714"/>
      <c r="G5" s="715"/>
    </row>
    <row r="6" spans="1:11" ht="21" customHeight="1">
      <c r="A6" s="36"/>
      <c r="B6" s="36"/>
      <c r="C6" s="36"/>
      <c r="D6" s="36"/>
      <c r="E6" s="36"/>
      <c r="F6" s="36"/>
      <c r="G6" s="715"/>
    </row>
    <row r="7" spans="1:11" s="194" customFormat="1" ht="18.95" customHeight="1">
      <c r="A7" s="192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7" s="193"/>
      <c r="C7" s="193"/>
      <c r="D7" s="193"/>
      <c r="E7" s="193"/>
      <c r="F7" s="193"/>
      <c r="G7" s="715"/>
      <c r="H7" s="193"/>
      <c r="I7" s="193"/>
      <c r="J7" s="193"/>
      <c r="K7" s="193"/>
    </row>
    <row r="8" spans="1:11" s="194" customFormat="1" ht="18.95" customHeight="1">
      <c r="A8" s="192" t="str">
        <f>ชื่อโครงการ!A11</f>
        <v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v>
      </c>
      <c r="B8" s="193"/>
      <c r="C8" s="193"/>
      <c r="D8" s="193"/>
      <c r="E8" s="193"/>
      <c r="F8" s="193"/>
      <c r="G8" s="715"/>
      <c r="H8" s="193"/>
      <c r="I8" s="193" t="s">
        <v>41</v>
      </c>
      <c r="J8" s="193"/>
      <c r="K8" s="193"/>
    </row>
    <row r="9" spans="1:11" s="194" customFormat="1" ht="18.95" customHeight="1">
      <c r="A9" s="193" t="str">
        <f>ชื่อโครงการ!A13</f>
        <v>หน่วยงานเจ้าของโครงการ :มหาวิทยาลัยเทคโนโลยีราชมงคลอีสาน วิทยาเขตร้อยเอ็ด ณ ทุ่งกุลาร้องไห้</v>
      </c>
      <c r="B9" s="193"/>
      <c r="C9" s="193"/>
      <c r="D9" s="193"/>
      <c r="E9" s="193" t="s">
        <v>41</v>
      </c>
      <c r="F9" s="193"/>
      <c r="G9" s="715"/>
      <c r="H9" s="193"/>
      <c r="I9" s="193"/>
      <c r="J9" s="193"/>
      <c r="K9" s="193"/>
    </row>
    <row r="10" spans="1:11" s="194" customFormat="1" ht="20.25" customHeight="1">
      <c r="A10" s="193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10" s="193"/>
      <c r="C10" s="193"/>
      <c r="D10" s="193"/>
      <c r="E10" s="193"/>
      <c r="F10" s="193"/>
      <c r="G10" s="715"/>
      <c r="H10" s="193"/>
      <c r="I10" s="193"/>
      <c r="J10" s="193"/>
      <c r="K10" s="193"/>
    </row>
    <row r="11" spans="1:11" ht="26.25" customHeight="1" thickBot="1">
      <c r="F11" s="300" t="s">
        <v>45</v>
      </c>
      <c r="G11" s="715"/>
    </row>
    <row r="12" spans="1:11" ht="24.75" thickTop="1">
      <c r="A12" s="716" t="s">
        <v>33</v>
      </c>
      <c r="B12" s="716" t="s">
        <v>34</v>
      </c>
      <c r="C12" s="716" t="s">
        <v>10</v>
      </c>
      <c r="D12" s="716" t="s">
        <v>11</v>
      </c>
      <c r="E12" s="298" t="s">
        <v>77</v>
      </c>
      <c r="F12" s="716" t="s">
        <v>13</v>
      </c>
      <c r="G12" s="715"/>
    </row>
    <row r="13" spans="1:11" ht="24.75" thickBot="1">
      <c r="A13" s="717"/>
      <c r="B13" s="717"/>
      <c r="C13" s="717"/>
      <c r="D13" s="717"/>
      <c r="E13" s="299" t="s">
        <v>80</v>
      </c>
      <c r="F13" s="717"/>
      <c r="G13" s="715"/>
    </row>
    <row r="14" spans="1:11" ht="24.75" thickTop="1">
      <c r="A14" s="37"/>
      <c r="B14" s="38"/>
      <c r="C14" s="39"/>
      <c r="D14" s="40"/>
      <c r="E14" s="38"/>
      <c r="F14" s="37"/>
      <c r="G14" s="715"/>
    </row>
    <row r="15" spans="1:11" ht="24">
      <c r="A15" s="41"/>
      <c r="B15" s="640" t="s">
        <v>121</v>
      </c>
      <c r="C15" s="641">
        <v>1</v>
      </c>
      <c r="D15" s="642" t="s">
        <v>119</v>
      </c>
      <c r="E15" s="643">
        <f>37500+5000</f>
        <v>42500</v>
      </c>
      <c r="F15" s="41"/>
      <c r="G15" s="715"/>
    </row>
    <row r="16" spans="1:11" ht="24">
      <c r="A16" s="41"/>
      <c r="B16" s="171"/>
      <c r="C16" s="121"/>
      <c r="D16" s="167"/>
      <c r="E16" s="168"/>
      <c r="F16" s="41"/>
      <c r="G16" s="715"/>
    </row>
    <row r="17" spans="1:7" ht="24">
      <c r="A17" s="41"/>
      <c r="B17" s="195"/>
      <c r="C17" s="196"/>
      <c r="D17" s="197"/>
      <c r="E17" s="198"/>
      <c r="F17" s="41"/>
      <c r="G17" s="715"/>
    </row>
    <row r="18" spans="1:7" ht="24">
      <c r="A18" s="41"/>
      <c r="B18" s="41"/>
      <c r="C18" s="41"/>
      <c r="D18" s="41"/>
      <c r="E18" s="41"/>
      <c r="F18" s="41"/>
      <c r="G18" s="715"/>
    </row>
    <row r="19" spans="1:7" ht="24">
      <c r="A19" s="41"/>
      <c r="B19" s="41"/>
      <c r="C19" s="41"/>
      <c r="D19" s="41"/>
      <c r="E19" s="41"/>
      <c r="F19" s="41"/>
      <c r="G19" s="715"/>
    </row>
    <row r="20" spans="1:7" ht="24">
      <c r="A20" s="41"/>
      <c r="B20" s="41"/>
      <c r="C20" s="41"/>
      <c r="D20" s="41"/>
      <c r="E20" s="41"/>
      <c r="F20" s="41"/>
      <c r="G20" s="715"/>
    </row>
    <row r="21" spans="1:7" ht="24">
      <c r="A21" s="41"/>
      <c r="B21" s="41"/>
      <c r="C21" s="41"/>
      <c r="D21" s="41"/>
      <c r="E21" s="41"/>
      <c r="F21" s="41"/>
      <c r="G21" s="715"/>
    </row>
    <row r="22" spans="1:7" ht="24">
      <c r="A22" s="41"/>
      <c r="B22" s="41"/>
      <c r="C22" s="41"/>
      <c r="D22" s="41"/>
      <c r="E22" s="41"/>
      <c r="F22" s="41"/>
      <c r="G22" s="715"/>
    </row>
    <row r="23" spans="1:7" ht="24">
      <c r="A23" s="41"/>
      <c r="B23" s="41"/>
      <c r="C23" s="41"/>
      <c r="D23" s="41"/>
      <c r="E23" s="41"/>
      <c r="F23" s="41"/>
      <c r="G23" s="715"/>
    </row>
    <row r="24" spans="1:7" ht="24">
      <c r="A24" s="41"/>
      <c r="B24" s="41"/>
      <c r="C24" s="41"/>
      <c r="D24" s="41"/>
      <c r="E24" s="41"/>
      <c r="F24" s="41"/>
      <c r="G24" s="715"/>
    </row>
    <row r="25" spans="1:7" ht="24.75" thickBot="1">
      <c r="A25" s="35"/>
      <c r="B25" s="35"/>
      <c r="C25" s="35"/>
      <c r="D25" s="35"/>
      <c r="E25" s="35"/>
      <c r="F25" s="35"/>
      <c r="G25" s="715"/>
    </row>
    <row r="26" spans="1:7" ht="25.5" thickTop="1" thickBot="1">
      <c r="A26" s="42"/>
      <c r="B26" s="713" t="s">
        <v>65</v>
      </c>
      <c r="C26" s="713"/>
      <c r="D26" s="713"/>
      <c r="E26" s="199">
        <f>SUM(E15:E25)</f>
        <v>42500</v>
      </c>
      <c r="F26" s="42"/>
      <c r="G26" s="715"/>
    </row>
    <row r="27" spans="1:7" ht="21.75" customHeight="1" thickTop="1"/>
    <row r="28" spans="1:7" ht="24"/>
    <row r="29" spans="1:7" ht="24"/>
    <row r="30" spans="1:7" ht="24"/>
    <row r="31" spans="1:7" ht="24"/>
    <row r="32" spans="1:7" ht="24"/>
    <row r="33" ht="24"/>
    <row r="34" ht="24"/>
    <row r="35" ht="24"/>
    <row r="36" ht="24"/>
    <row r="37" ht="21.75" customHeight="1"/>
    <row r="38" ht="21.75" customHeight="1"/>
  </sheetData>
  <mergeCells count="9">
    <mergeCell ref="B26:D26"/>
    <mergeCell ref="A4:F4"/>
    <mergeCell ref="G5:G26"/>
    <mergeCell ref="A12:A13"/>
    <mergeCell ref="B12:B13"/>
    <mergeCell ref="C12:C13"/>
    <mergeCell ref="D12:D13"/>
    <mergeCell ref="F12:F13"/>
    <mergeCell ref="A5:F5"/>
  </mergeCells>
  <printOptions horizontalCentered="1"/>
  <pageMargins left="0.51181102362204722" right="0.51181102362204722" top="0.43307086614173229" bottom="0.19685039370078741" header="0.27559055118110237" footer="0.11811023622047245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20"/>
  <sheetViews>
    <sheetView workbookViewId="0">
      <selection activeCell="F11" sqref="F11"/>
    </sheetView>
  </sheetViews>
  <sheetFormatPr defaultColWidth="8.83203125" defaultRowHeight="21.75"/>
  <cols>
    <col min="1" max="1" width="61" style="44" customWidth="1"/>
    <col min="2" max="2" width="53" style="44" customWidth="1"/>
    <col min="3" max="3" width="57.5" style="44" customWidth="1"/>
    <col min="4" max="16384" width="8.83203125" style="44"/>
  </cols>
  <sheetData>
    <row r="2" spans="1:3">
      <c r="A2" s="43" t="s">
        <v>516</v>
      </c>
    </row>
    <row r="3" spans="1:3" ht="9.9499999999999993" customHeight="1">
      <c r="A3" s="43"/>
    </row>
    <row r="4" spans="1:3">
      <c r="A4" s="43" t="s">
        <v>103</v>
      </c>
      <c r="B4" s="44" t="s">
        <v>103</v>
      </c>
    </row>
    <row r="5" spans="1:3">
      <c r="A5" s="43"/>
      <c r="B5" s="43" t="s">
        <v>103</v>
      </c>
    </row>
    <row r="6" spans="1:3" ht="9.9499999999999993" customHeight="1">
      <c r="A6" s="43"/>
    </row>
    <row r="7" spans="1:3">
      <c r="A7" s="44" t="s">
        <v>41</v>
      </c>
    </row>
    <row r="8" spans="1:3" ht="9.9499999999999993" customHeight="1">
      <c r="A8" s="43"/>
    </row>
    <row r="9" spans="1:3">
      <c r="A9" s="44" t="s">
        <v>147</v>
      </c>
    </row>
    <row r="10" spans="1:3" ht="9.9499999999999993" customHeight="1">
      <c r="A10" s="43"/>
    </row>
    <row r="11" spans="1:3">
      <c r="A11" s="43" t="s">
        <v>107</v>
      </c>
      <c r="B11" s="44" t="s">
        <v>105</v>
      </c>
      <c r="C11" s="43" t="s">
        <v>104</v>
      </c>
    </row>
    <row r="12" spans="1:3" ht="9.9499999999999993" customHeight="1">
      <c r="A12" s="43"/>
    </row>
    <row r="13" spans="1:3">
      <c r="A13" s="44" t="s">
        <v>108</v>
      </c>
      <c r="B13" s="44" t="s">
        <v>113</v>
      </c>
      <c r="C13" s="44" t="s">
        <v>102</v>
      </c>
    </row>
    <row r="18" spans="1:3" ht="28.5">
      <c r="A18" s="122">
        <f>ปร.6!D22</f>
        <v>0</v>
      </c>
      <c r="B18" s="123"/>
      <c r="C18" s="124"/>
    </row>
    <row r="19" spans="1:3" ht="28.5">
      <c r="A19" s="125" t="str">
        <f>BAHTTEXT(A18)</f>
        <v>ศูนย์บาทถ้วน</v>
      </c>
      <c r="B19" s="126"/>
      <c r="C19" s="127"/>
    </row>
    <row r="20" spans="1:3" ht="30">
      <c r="A20" s="128" t="s">
        <v>116</v>
      </c>
      <c r="B20" s="718" t="s">
        <v>117</v>
      </c>
      <c r="C20" s="719"/>
    </row>
  </sheetData>
  <mergeCells count="1">
    <mergeCell ref="B20:C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3" workbookViewId="0">
      <selection activeCell="J21" sqref="J21"/>
    </sheetView>
  </sheetViews>
  <sheetFormatPr defaultColWidth="12.5" defaultRowHeight="21"/>
  <cols>
    <col min="1" max="1" width="12.5" style="200"/>
    <col min="2" max="2" width="22.33203125" style="200" customWidth="1"/>
    <col min="3" max="3" width="14.33203125" style="200" customWidth="1"/>
    <col min="4" max="4" width="21.1640625" style="200" customWidth="1"/>
    <col min="5" max="5" width="25.6640625" style="200" customWidth="1"/>
    <col min="6" max="6" width="29.5" style="200" customWidth="1"/>
    <col min="7" max="7" width="27.6640625" style="200" customWidth="1"/>
    <col min="8" max="8" width="16" style="200" customWidth="1"/>
    <col min="9" max="260" width="12.5" style="201"/>
    <col min="261" max="261" width="14.83203125" style="201" customWidth="1"/>
    <col min="262" max="262" width="12.5" style="201"/>
    <col min="263" max="263" width="15.83203125" style="201" customWidth="1"/>
    <col min="264" max="516" width="12.5" style="201"/>
    <col min="517" max="517" width="14.83203125" style="201" customWidth="1"/>
    <col min="518" max="518" width="12.5" style="201"/>
    <col min="519" max="519" width="15.83203125" style="201" customWidth="1"/>
    <col min="520" max="772" width="12.5" style="201"/>
    <col min="773" max="773" width="14.83203125" style="201" customWidth="1"/>
    <col min="774" max="774" width="12.5" style="201"/>
    <col min="775" max="775" width="15.83203125" style="201" customWidth="1"/>
    <col min="776" max="1028" width="12.5" style="201"/>
    <col min="1029" max="1029" width="14.83203125" style="201" customWidth="1"/>
    <col min="1030" max="1030" width="12.5" style="201"/>
    <col min="1031" max="1031" width="15.83203125" style="201" customWidth="1"/>
    <col min="1032" max="1284" width="12.5" style="201"/>
    <col min="1285" max="1285" width="14.83203125" style="201" customWidth="1"/>
    <col min="1286" max="1286" width="12.5" style="201"/>
    <col min="1287" max="1287" width="15.83203125" style="201" customWidth="1"/>
    <col min="1288" max="1540" width="12.5" style="201"/>
    <col min="1541" max="1541" width="14.83203125" style="201" customWidth="1"/>
    <col min="1542" max="1542" width="12.5" style="201"/>
    <col min="1543" max="1543" width="15.83203125" style="201" customWidth="1"/>
    <col min="1544" max="1796" width="12.5" style="201"/>
    <col min="1797" max="1797" width="14.83203125" style="201" customWidth="1"/>
    <col min="1798" max="1798" width="12.5" style="201"/>
    <col min="1799" max="1799" width="15.83203125" style="201" customWidth="1"/>
    <col min="1800" max="2052" width="12.5" style="201"/>
    <col min="2053" max="2053" width="14.83203125" style="201" customWidth="1"/>
    <col min="2054" max="2054" width="12.5" style="201"/>
    <col min="2055" max="2055" width="15.83203125" style="201" customWidth="1"/>
    <col min="2056" max="2308" width="12.5" style="201"/>
    <col min="2309" max="2309" width="14.83203125" style="201" customWidth="1"/>
    <col min="2310" max="2310" width="12.5" style="201"/>
    <col min="2311" max="2311" width="15.83203125" style="201" customWidth="1"/>
    <col min="2312" max="2564" width="12.5" style="201"/>
    <col min="2565" max="2565" width="14.83203125" style="201" customWidth="1"/>
    <col min="2566" max="2566" width="12.5" style="201"/>
    <col min="2567" max="2567" width="15.83203125" style="201" customWidth="1"/>
    <col min="2568" max="2820" width="12.5" style="201"/>
    <col min="2821" max="2821" width="14.83203125" style="201" customWidth="1"/>
    <col min="2822" max="2822" width="12.5" style="201"/>
    <col min="2823" max="2823" width="15.83203125" style="201" customWidth="1"/>
    <col min="2824" max="3076" width="12.5" style="201"/>
    <col min="3077" max="3077" width="14.83203125" style="201" customWidth="1"/>
    <col min="3078" max="3078" width="12.5" style="201"/>
    <col min="3079" max="3079" width="15.83203125" style="201" customWidth="1"/>
    <col min="3080" max="3332" width="12.5" style="201"/>
    <col min="3333" max="3333" width="14.83203125" style="201" customWidth="1"/>
    <col min="3334" max="3334" width="12.5" style="201"/>
    <col min="3335" max="3335" width="15.83203125" style="201" customWidth="1"/>
    <col min="3336" max="3588" width="12.5" style="201"/>
    <col min="3589" max="3589" width="14.83203125" style="201" customWidth="1"/>
    <col min="3590" max="3590" width="12.5" style="201"/>
    <col min="3591" max="3591" width="15.83203125" style="201" customWidth="1"/>
    <col min="3592" max="3844" width="12.5" style="201"/>
    <col min="3845" max="3845" width="14.83203125" style="201" customWidth="1"/>
    <col min="3846" max="3846" width="12.5" style="201"/>
    <col min="3847" max="3847" width="15.83203125" style="201" customWidth="1"/>
    <col min="3848" max="4100" width="12.5" style="201"/>
    <col min="4101" max="4101" width="14.83203125" style="201" customWidth="1"/>
    <col min="4102" max="4102" width="12.5" style="201"/>
    <col min="4103" max="4103" width="15.83203125" style="201" customWidth="1"/>
    <col min="4104" max="4356" width="12.5" style="201"/>
    <col min="4357" max="4357" width="14.83203125" style="201" customWidth="1"/>
    <col min="4358" max="4358" width="12.5" style="201"/>
    <col min="4359" max="4359" width="15.83203125" style="201" customWidth="1"/>
    <col min="4360" max="4612" width="12.5" style="201"/>
    <col min="4613" max="4613" width="14.83203125" style="201" customWidth="1"/>
    <col min="4614" max="4614" width="12.5" style="201"/>
    <col min="4615" max="4615" width="15.83203125" style="201" customWidth="1"/>
    <col min="4616" max="4868" width="12.5" style="201"/>
    <col min="4869" max="4869" width="14.83203125" style="201" customWidth="1"/>
    <col min="4870" max="4870" width="12.5" style="201"/>
    <col min="4871" max="4871" width="15.83203125" style="201" customWidth="1"/>
    <col min="4872" max="5124" width="12.5" style="201"/>
    <col min="5125" max="5125" width="14.83203125" style="201" customWidth="1"/>
    <col min="5126" max="5126" width="12.5" style="201"/>
    <col min="5127" max="5127" width="15.83203125" style="201" customWidth="1"/>
    <col min="5128" max="5380" width="12.5" style="201"/>
    <col min="5381" max="5381" width="14.83203125" style="201" customWidth="1"/>
    <col min="5382" max="5382" width="12.5" style="201"/>
    <col min="5383" max="5383" width="15.83203125" style="201" customWidth="1"/>
    <col min="5384" max="5636" width="12.5" style="201"/>
    <col min="5637" max="5637" width="14.83203125" style="201" customWidth="1"/>
    <col min="5638" max="5638" width="12.5" style="201"/>
    <col min="5639" max="5639" width="15.83203125" style="201" customWidth="1"/>
    <col min="5640" max="5892" width="12.5" style="201"/>
    <col min="5893" max="5893" width="14.83203125" style="201" customWidth="1"/>
    <col min="5894" max="5894" width="12.5" style="201"/>
    <col min="5895" max="5895" width="15.83203125" style="201" customWidth="1"/>
    <col min="5896" max="6148" width="12.5" style="201"/>
    <col min="6149" max="6149" width="14.83203125" style="201" customWidth="1"/>
    <col min="6150" max="6150" width="12.5" style="201"/>
    <col min="6151" max="6151" width="15.83203125" style="201" customWidth="1"/>
    <col min="6152" max="6404" width="12.5" style="201"/>
    <col min="6405" max="6405" width="14.83203125" style="201" customWidth="1"/>
    <col min="6406" max="6406" width="12.5" style="201"/>
    <col min="6407" max="6407" width="15.83203125" style="201" customWidth="1"/>
    <col min="6408" max="6660" width="12.5" style="201"/>
    <col min="6661" max="6661" width="14.83203125" style="201" customWidth="1"/>
    <col min="6662" max="6662" width="12.5" style="201"/>
    <col min="6663" max="6663" width="15.83203125" style="201" customWidth="1"/>
    <col min="6664" max="6916" width="12.5" style="201"/>
    <col min="6917" max="6917" width="14.83203125" style="201" customWidth="1"/>
    <col min="6918" max="6918" width="12.5" style="201"/>
    <col min="6919" max="6919" width="15.83203125" style="201" customWidth="1"/>
    <col min="6920" max="7172" width="12.5" style="201"/>
    <col min="7173" max="7173" width="14.83203125" style="201" customWidth="1"/>
    <col min="7174" max="7174" width="12.5" style="201"/>
    <col min="7175" max="7175" width="15.83203125" style="201" customWidth="1"/>
    <col min="7176" max="7428" width="12.5" style="201"/>
    <col min="7429" max="7429" width="14.83203125" style="201" customWidth="1"/>
    <col min="7430" max="7430" width="12.5" style="201"/>
    <col min="7431" max="7431" width="15.83203125" style="201" customWidth="1"/>
    <col min="7432" max="7684" width="12.5" style="201"/>
    <col min="7685" max="7685" width="14.83203125" style="201" customWidth="1"/>
    <col min="7686" max="7686" width="12.5" style="201"/>
    <col min="7687" max="7687" width="15.83203125" style="201" customWidth="1"/>
    <col min="7688" max="7940" width="12.5" style="201"/>
    <col min="7941" max="7941" width="14.83203125" style="201" customWidth="1"/>
    <col min="7942" max="7942" width="12.5" style="201"/>
    <col min="7943" max="7943" width="15.83203125" style="201" customWidth="1"/>
    <col min="7944" max="8196" width="12.5" style="201"/>
    <col min="8197" max="8197" width="14.83203125" style="201" customWidth="1"/>
    <col min="8198" max="8198" width="12.5" style="201"/>
    <col min="8199" max="8199" width="15.83203125" style="201" customWidth="1"/>
    <col min="8200" max="8452" width="12.5" style="201"/>
    <col min="8453" max="8453" width="14.83203125" style="201" customWidth="1"/>
    <col min="8454" max="8454" width="12.5" style="201"/>
    <col min="8455" max="8455" width="15.83203125" style="201" customWidth="1"/>
    <col min="8456" max="8708" width="12.5" style="201"/>
    <col min="8709" max="8709" width="14.83203125" style="201" customWidth="1"/>
    <col min="8710" max="8710" width="12.5" style="201"/>
    <col min="8711" max="8711" width="15.83203125" style="201" customWidth="1"/>
    <col min="8712" max="8964" width="12.5" style="201"/>
    <col min="8965" max="8965" width="14.83203125" style="201" customWidth="1"/>
    <col min="8966" max="8966" width="12.5" style="201"/>
    <col min="8967" max="8967" width="15.83203125" style="201" customWidth="1"/>
    <col min="8968" max="9220" width="12.5" style="201"/>
    <col min="9221" max="9221" width="14.83203125" style="201" customWidth="1"/>
    <col min="9222" max="9222" width="12.5" style="201"/>
    <col min="9223" max="9223" width="15.83203125" style="201" customWidth="1"/>
    <col min="9224" max="9476" width="12.5" style="201"/>
    <col min="9477" max="9477" width="14.83203125" style="201" customWidth="1"/>
    <col min="9478" max="9478" width="12.5" style="201"/>
    <col min="9479" max="9479" width="15.83203125" style="201" customWidth="1"/>
    <col min="9480" max="9732" width="12.5" style="201"/>
    <col min="9733" max="9733" width="14.83203125" style="201" customWidth="1"/>
    <col min="9734" max="9734" width="12.5" style="201"/>
    <col min="9735" max="9735" width="15.83203125" style="201" customWidth="1"/>
    <col min="9736" max="9988" width="12.5" style="201"/>
    <col min="9989" max="9989" width="14.83203125" style="201" customWidth="1"/>
    <col min="9990" max="9990" width="12.5" style="201"/>
    <col min="9991" max="9991" width="15.83203125" style="201" customWidth="1"/>
    <col min="9992" max="10244" width="12.5" style="201"/>
    <col min="10245" max="10245" width="14.83203125" style="201" customWidth="1"/>
    <col min="10246" max="10246" width="12.5" style="201"/>
    <col min="10247" max="10247" width="15.83203125" style="201" customWidth="1"/>
    <col min="10248" max="10500" width="12.5" style="201"/>
    <col min="10501" max="10501" width="14.83203125" style="201" customWidth="1"/>
    <col min="10502" max="10502" width="12.5" style="201"/>
    <col min="10503" max="10503" width="15.83203125" style="201" customWidth="1"/>
    <col min="10504" max="10756" width="12.5" style="201"/>
    <col min="10757" max="10757" width="14.83203125" style="201" customWidth="1"/>
    <col min="10758" max="10758" width="12.5" style="201"/>
    <col min="10759" max="10759" width="15.83203125" style="201" customWidth="1"/>
    <col min="10760" max="11012" width="12.5" style="201"/>
    <col min="11013" max="11013" width="14.83203125" style="201" customWidth="1"/>
    <col min="11014" max="11014" width="12.5" style="201"/>
    <col min="11015" max="11015" width="15.83203125" style="201" customWidth="1"/>
    <col min="11016" max="11268" width="12.5" style="201"/>
    <col min="11269" max="11269" width="14.83203125" style="201" customWidth="1"/>
    <col min="11270" max="11270" width="12.5" style="201"/>
    <col min="11271" max="11271" width="15.83203125" style="201" customWidth="1"/>
    <col min="11272" max="11524" width="12.5" style="201"/>
    <col min="11525" max="11525" width="14.83203125" style="201" customWidth="1"/>
    <col min="11526" max="11526" width="12.5" style="201"/>
    <col min="11527" max="11527" width="15.83203125" style="201" customWidth="1"/>
    <col min="11528" max="11780" width="12.5" style="201"/>
    <col min="11781" max="11781" width="14.83203125" style="201" customWidth="1"/>
    <col min="11782" max="11782" width="12.5" style="201"/>
    <col min="11783" max="11783" width="15.83203125" style="201" customWidth="1"/>
    <col min="11784" max="12036" width="12.5" style="201"/>
    <col min="12037" max="12037" width="14.83203125" style="201" customWidth="1"/>
    <col min="12038" max="12038" width="12.5" style="201"/>
    <col min="12039" max="12039" width="15.83203125" style="201" customWidth="1"/>
    <col min="12040" max="12292" width="12.5" style="201"/>
    <col min="12293" max="12293" width="14.83203125" style="201" customWidth="1"/>
    <col min="12294" max="12294" width="12.5" style="201"/>
    <col min="12295" max="12295" width="15.83203125" style="201" customWidth="1"/>
    <col min="12296" max="12548" width="12.5" style="201"/>
    <col min="12549" max="12549" width="14.83203125" style="201" customWidth="1"/>
    <col min="12550" max="12550" width="12.5" style="201"/>
    <col min="12551" max="12551" width="15.83203125" style="201" customWidth="1"/>
    <col min="12552" max="12804" width="12.5" style="201"/>
    <col min="12805" max="12805" width="14.83203125" style="201" customWidth="1"/>
    <col min="12806" max="12806" width="12.5" style="201"/>
    <col min="12807" max="12807" width="15.83203125" style="201" customWidth="1"/>
    <col min="12808" max="13060" width="12.5" style="201"/>
    <col min="13061" max="13061" width="14.83203125" style="201" customWidth="1"/>
    <col min="13062" max="13062" width="12.5" style="201"/>
    <col min="13063" max="13063" width="15.83203125" style="201" customWidth="1"/>
    <col min="13064" max="13316" width="12.5" style="201"/>
    <col min="13317" max="13317" width="14.83203125" style="201" customWidth="1"/>
    <col min="13318" max="13318" width="12.5" style="201"/>
    <col min="13319" max="13319" width="15.83203125" style="201" customWidth="1"/>
    <col min="13320" max="13572" width="12.5" style="201"/>
    <col min="13573" max="13573" width="14.83203125" style="201" customWidth="1"/>
    <col min="13574" max="13574" width="12.5" style="201"/>
    <col min="13575" max="13575" width="15.83203125" style="201" customWidth="1"/>
    <col min="13576" max="13828" width="12.5" style="201"/>
    <col min="13829" max="13829" width="14.83203125" style="201" customWidth="1"/>
    <col min="13830" max="13830" width="12.5" style="201"/>
    <col min="13831" max="13831" width="15.83203125" style="201" customWidth="1"/>
    <col min="13832" max="14084" width="12.5" style="201"/>
    <col min="14085" max="14085" width="14.83203125" style="201" customWidth="1"/>
    <col min="14086" max="14086" width="12.5" style="201"/>
    <col min="14087" max="14087" width="15.83203125" style="201" customWidth="1"/>
    <col min="14088" max="14340" width="12.5" style="201"/>
    <col min="14341" max="14341" width="14.83203125" style="201" customWidth="1"/>
    <col min="14342" max="14342" width="12.5" style="201"/>
    <col min="14343" max="14343" width="15.83203125" style="201" customWidth="1"/>
    <col min="14344" max="14596" width="12.5" style="201"/>
    <col min="14597" max="14597" width="14.83203125" style="201" customWidth="1"/>
    <col min="14598" max="14598" width="12.5" style="201"/>
    <col min="14599" max="14599" width="15.83203125" style="201" customWidth="1"/>
    <col min="14600" max="14852" width="12.5" style="201"/>
    <col min="14853" max="14853" width="14.83203125" style="201" customWidth="1"/>
    <col min="14854" max="14854" width="12.5" style="201"/>
    <col min="14855" max="14855" width="15.83203125" style="201" customWidth="1"/>
    <col min="14856" max="15108" width="12.5" style="201"/>
    <col min="15109" max="15109" width="14.83203125" style="201" customWidth="1"/>
    <col min="15110" max="15110" width="12.5" style="201"/>
    <col min="15111" max="15111" width="15.83203125" style="201" customWidth="1"/>
    <col min="15112" max="15364" width="12.5" style="201"/>
    <col min="15365" max="15365" width="14.83203125" style="201" customWidth="1"/>
    <col min="15366" max="15366" width="12.5" style="201"/>
    <col min="15367" max="15367" width="15.83203125" style="201" customWidth="1"/>
    <col min="15368" max="15620" width="12.5" style="201"/>
    <col min="15621" max="15621" width="14.83203125" style="201" customWidth="1"/>
    <col min="15622" max="15622" width="12.5" style="201"/>
    <col min="15623" max="15623" width="15.83203125" style="201" customWidth="1"/>
    <col min="15624" max="15876" width="12.5" style="201"/>
    <col min="15877" max="15877" width="14.83203125" style="201" customWidth="1"/>
    <col min="15878" max="15878" width="12.5" style="201"/>
    <col min="15879" max="15879" width="15.83203125" style="201" customWidth="1"/>
    <col min="15880" max="16132" width="12.5" style="201"/>
    <col min="16133" max="16133" width="14.83203125" style="201" customWidth="1"/>
    <col min="16134" max="16134" width="12.5" style="201"/>
    <col min="16135" max="16135" width="15.83203125" style="201" customWidth="1"/>
    <col min="16136" max="16384" width="12.5" style="201"/>
  </cols>
  <sheetData>
    <row r="1" spans="2:8" ht="21.75" thickBot="1">
      <c r="B1" s="723"/>
      <c r="C1" s="723"/>
    </row>
    <row r="2" spans="2:8" ht="21.75" thickBot="1">
      <c r="B2" s="724" t="s">
        <v>122</v>
      </c>
      <c r="C2" s="725"/>
      <c r="D2" s="726" t="s">
        <v>123</v>
      </c>
      <c r="E2" s="727"/>
      <c r="F2" s="727"/>
      <c r="G2" s="727"/>
      <c r="H2" s="728"/>
    </row>
    <row r="3" spans="2:8" ht="21.75">
      <c r="B3" s="202" t="s">
        <v>124</v>
      </c>
      <c r="C3" s="311">
        <v>0.15</v>
      </c>
      <c r="D3" s="204" t="s">
        <v>125</v>
      </c>
      <c r="H3" s="205"/>
    </row>
    <row r="4" spans="2:8" ht="21.75">
      <c r="B4" s="202" t="s">
        <v>126</v>
      </c>
      <c r="C4" s="203">
        <v>0</v>
      </c>
      <c r="D4" s="729" t="s">
        <v>127</v>
      </c>
      <c r="E4" s="730"/>
      <c r="F4" s="730"/>
      <c r="H4" s="206"/>
    </row>
    <row r="5" spans="2:8" ht="23.25">
      <c r="B5" s="202" t="s">
        <v>128</v>
      </c>
      <c r="C5" s="207">
        <v>7.0000000000000007E-2</v>
      </c>
      <c r="D5" s="208" t="s">
        <v>129</v>
      </c>
      <c r="E5" s="209"/>
      <c r="G5" s="210">
        <f>'ปร.5(ก)'!C13</f>
        <v>0</v>
      </c>
      <c r="H5" s="211" t="s">
        <v>82</v>
      </c>
    </row>
    <row r="6" spans="2:8" ht="23.25">
      <c r="B6" s="202" t="s">
        <v>70</v>
      </c>
      <c r="C6" s="203">
        <v>7.0000000000000007E-2</v>
      </c>
      <c r="D6" s="212" t="s">
        <v>130</v>
      </c>
      <c r="E6" s="731" t="s">
        <v>131</v>
      </c>
      <c r="F6" s="731"/>
      <c r="G6" s="213"/>
      <c r="H6" s="206"/>
    </row>
    <row r="7" spans="2:8" ht="24" thickBot="1">
      <c r="B7" s="214"/>
      <c r="C7" s="215"/>
      <c r="G7" s="216"/>
      <c r="H7" s="206"/>
    </row>
    <row r="8" spans="2:8" ht="24.75" thickTop="1" thickBot="1">
      <c r="B8" s="217" t="s">
        <v>53</v>
      </c>
      <c r="C8" s="218" t="s">
        <v>9</v>
      </c>
      <c r="D8" s="219" t="s">
        <v>132</v>
      </c>
      <c r="E8" s="220">
        <f>IF(E9&lt;499999,500000,VLOOKUP(E9,B10:B33,1,TRUE))</f>
        <v>500000</v>
      </c>
      <c r="F8" s="221" t="s">
        <v>133</v>
      </c>
      <c r="G8" s="216"/>
      <c r="H8" s="206"/>
    </row>
    <row r="9" spans="2:8" ht="23.25" thickTop="1" thickBot="1">
      <c r="B9" s="222" t="s">
        <v>134</v>
      </c>
      <c r="C9" s="223"/>
      <c r="D9" s="224" t="s">
        <v>135</v>
      </c>
      <c r="E9" s="225">
        <f>G5</f>
        <v>0</v>
      </c>
      <c r="F9" s="200" t="s">
        <v>136</v>
      </c>
      <c r="H9" s="206"/>
    </row>
    <row r="10" spans="2:8" ht="24" thickTop="1">
      <c r="B10" s="226">
        <v>500000</v>
      </c>
      <c r="C10" s="227">
        <v>1.3058000000000001</v>
      </c>
      <c r="D10" s="228" t="s">
        <v>137</v>
      </c>
      <c r="E10" s="229">
        <f>IF(E9&gt;500000001,500000001,INDEX(B10:B33,MATCH(E8,B10:B33,0)+1,1))</f>
        <v>1000000</v>
      </c>
      <c r="F10" s="230" t="s">
        <v>138</v>
      </c>
      <c r="H10" s="206"/>
    </row>
    <row r="11" spans="2:8" ht="23.25">
      <c r="B11" s="226">
        <v>1000000</v>
      </c>
      <c r="C11" s="231">
        <v>1.3029999999999999</v>
      </c>
      <c r="H11" s="206"/>
    </row>
    <row r="12" spans="2:8" ht="23.25">
      <c r="B12" s="226">
        <v>2000000</v>
      </c>
      <c r="C12" s="232">
        <v>1.3009999999999999</v>
      </c>
      <c r="D12" s="233" t="s">
        <v>139</v>
      </c>
      <c r="E12" s="234">
        <f>VLOOKUP(E8,$B$10:$C$33,2,FALSE)</f>
        <v>1.3058000000000001</v>
      </c>
      <c r="F12" s="200" t="s">
        <v>140</v>
      </c>
      <c r="H12" s="206"/>
    </row>
    <row r="13" spans="2:8" ht="24" thickBot="1">
      <c r="B13" s="226">
        <v>5000000</v>
      </c>
      <c r="C13" s="232">
        <v>1.2954000000000001</v>
      </c>
      <c r="D13" s="233" t="s">
        <v>141</v>
      </c>
      <c r="E13" s="234">
        <f>VLOOKUP(E10,$B$10:$C$33,2,FALSE)</f>
        <v>1.3029999999999999</v>
      </c>
      <c r="F13" s="200" t="s">
        <v>142</v>
      </c>
      <c r="H13" s="206"/>
    </row>
    <row r="14" spans="2:8" ht="24.75" thickTop="1" thickBot="1">
      <c r="B14" s="226">
        <v>10000000</v>
      </c>
      <c r="C14" s="232">
        <v>1.288</v>
      </c>
      <c r="D14" s="224" t="s">
        <v>130</v>
      </c>
      <c r="E14" s="235">
        <f>ROUND(E12-(((E12-E13)*(E9-E8))/(E10-E8)),4)</f>
        <v>1.3086</v>
      </c>
      <c r="F14" s="236" t="s">
        <v>143</v>
      </c>
      <c r="H14" s="206"/>
    </row>
    <row r="15" spans="2:8" ht="24" thickTop="1">
      <c r="B15" s="226">
        <v>15000000</v>
      </c>
      <c r="C15" s="232">
        <v>1.2531000000000001</v>
      </c>
      <c r="D15" s="233" t="s">
        <v>144</v>
      </c>
      <c r="E15" s="237">
        <f>E9*E14</f>
        <v>0</v>
      </c>
      <c r="F15" s="236"/>
      <c r="H15" s="206"/>
    </row>
    <row r="16" spans="2:8" ht="23.25">
      <c r="B16" s="226">
        <v>20000000</v>
      </c>
      <c r="C16" s="232">
        <v>1.2450000000000001</v>
      </c>
      <c r="H16" s="206"/>
    </row>
    <row r="17" spans="2:8" ht="23.25">
      <c r="B17" s="226">
        <v>25000000</v>
      </c>
      <c r="C17" s="232">
        <v>1.218</v>
      </c>
      <c r="D17" s="720"/>
      <c r="E17" s="721"/>
      <c r="F17" s="721"/>
      <c r="G17" s="721"/>
      <c r="H17" s="722"/>
    </row>
    <row r="18" spans="2:8" ht="24" thickBot="1">
      <c r="B18" s="226">
        <v>30000000</v>
      </c>
      <c r="C18" s="232">
        <v>1.2093</v>
      </c>
      <c r="D18" s="238"/>
      <c r="E18" s="238"/>
      <c r="F18" s="238"/>
      <c r="G18" s="238"/>
      <c r="H18" s="239"/>
    </row>
    <row r="19" spans="2:8" ht="23.25">
      <c r="B19" s="226">
        <v>40000000</v>
      </c>
      <c r="C19" s="232">
        <v>1.2088000000000001</v>
      </c>
    </row>
    <row r="20" spans="2:8" ht="23.25">
      <c r="B20" s="226">
        <v>50000000</v>
      </c>
      <c r="C20" s="232">
        <v>1.2078</v>
      </c>
      <c r="E20" s="221" t="s">
        <v>40</v>
      </c>
    </row>
    <row r="21" spans="2:8" ht="23.25">
      <c r="B21" s="226">
        <v>60000000</v>
      </c>
      <c r="C21" s="232">
        <v>1.1979</v>
      </c>
      <c r="E21" s="200" t="s">
        <v>40</v>
      </c>
    </row>
    <row r="22" spans="2:8" ht="23.25">
      <c r="B22" s="226">
        <v>70000000</v>
      </c>
      <c r="C22" s="232">
        <v>1.1963999999999999</v>
      </c>
      <c r="E22" s="200" t="s">
        <v>40</v>
      </c>
    </row>
    <row r="23" spans="2:8" ht="23.25">
      <c r="B23" s="226">
        <v>80000000</v>
      </c>
      <c r="C23" s="232">
        <v>1.1963999999999999</v>
      </c>
      <c r="D23" s="240"/>
      <c r="E23" s="241" t="s">
        <v>40</v>
      </c>
      <c r="F23" s="236"/>
    </row>
    <row r="24" spans="2:8" ht="23.25">
      <c r="B24" s="226">
        <v>90000000</v>
      </c>
      <c r="C24" s="232">
        <v>1.1962999999999999</v>
      </c>
      <c r="E24" s="200" t="s">
        <v>40</v>
      </c>
    </row>
    <row r="25" spans="2:8" ht="23.25">
      <c r="B25" s="226">
        <v>100000000</v>
      </c>
      <c r="C25" s="232">
        <v>1.1962999999999999</v>
      </c>
      <c r="G25" s="236"/>
    </row>
    <row r="26" spans="2:8" ht="23.25">
      <c r="B26" s="226">
        <v>150000000</v>
      </c>
      <c r="C26" s="232">
        <v>1.1927000000000001</v>
      </c>
    </row>
    <row r="27" spans="2:8" ht="23.25">
      <c r="B27" s="226">
        <v>200000000</v>
      </c>
      <c r="C27" s="232">
        <v>1.1918</v>
      </c>
      <c r="G27" s="241" t="s">
        <v>40</v>
      </c>
    </row>
    <row r="28" spans="2:8" ht="23.25">
      <c r="B28" s="226">
        <v>250000000</v>
      </c>
      <c r="C28" s="232">
        <v>1.1889000000000001</v>
      </c>
    </row>
    <row r="29" spans="2:8" ht="23.25">
      <c r="B29" s="226">
        <v>300000000</v>
      </c>
      <c r="C29" s="232">
        <v>1.1819</v>
      </c>
      <c r="G29" s="236"/>
    </row>
    <row r="30" spans="2:8" ht="23.25">
      <c r="B30" s="226">
        <v>350000000</v>
      </c>
      <c r="C30" s="232">
        <v>1.1725000000000001</v>
      </c>
    </row>
    <row r="31" spans="2:8" ht="23.25">
      <c r="B31" s="226">
        <v>400000000</v>
      </c>
      <c r="C31" s="232">
        <v>1.1698</v>
      </c>
      <c r="G31" s="236"/>
    </row>
    <row r="32" spans="2:8" ht="23.25">
      <c r="B32" s="226">
        <v>500000000</v>
      </c>
      <c r="C32" s="232">
        <v>1.1688000000000001</v>
      </c>
    </row>
    <row r="33" spans="2:7" ht="23.25">
      <c r="B33" s="242">
        <v>500000001</v>
      </c>
      <c r="C33" s="232">
        <v>1.1608000000000001</v>
      </c>
      <c r="G33" s="236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topLeftCell="A11" zoomScale="89" zoomScaleNormal="89" zoomScaleSheetLayoutView="91" workbookViewId="0">
      <selection activeCell="K26" sqref="K26"/>
    </sheetView>
  </sheetViews>
  <sheetFormatPr defaultColWidth="7.5" defaultRowHeight="24" zeroHeight="1"/>
  <cols>
    <col min="1" max="1" width="9.1640625" style="51" customWidth="1"/>
    <col min="2" max="2" width="11.6640625" style="51" customWidth="1"/>
    <col min="3" max="3" width="49.1640625" style="51" customWidth="1"/>
    <col min="4" max="4" width="24" style="51" customWidth="1"/>
    <col min="5" max="5" width="14.6640625" style="51" customWidth="1"/>
    <col min="6" max="9" width="7.5" style="51"/>
    <col min="10" max="10" width="19.6640625" style="51" customWidth="1"/>
    <col min="11" max="16384" width="7.5" style="51"/>
  </cols>
  <sheetData>
    <row r="1" spans="1:5" ht="21" customHeight="1">
      <c r="A1" s="49"/>
      <c r="B1" s="49"/>
      <c r="C1" s="50" t="s">
        <v>31</v>
      </c>
      <c r="D1" s="644" t="s">
        <v>94</v>
      </c>
      <c r="E1" s="644"/>
    </row>
    <row r="2" spans="1:5" ht="21" customHeight="1">
      <c r="A2" s="644" t="s">
        <v>54</v>
      </c>
      <c r="B2" s="644"/>
      <c r="C2" s="644"/>
      <c r="D2" s="644"/>
      <c r="E2" s="644"/>
    </row>
    <row r="3" spans="1:5" ht="21" customHeight="1">
      <c r="A3" s="52"/>
      <c r="B3" s="52"/>
      <c r="C3" s="52"/>
      <c r="D3" s="52"/>
      <c r="E3" s="52"/>
    </row>
    <row r="4" spans="1:5" ht="21" customHeight="1">
      <c r="A4" s="577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4" s="53"/>
      <c r="C4" s="54"/>
      <c r="D4" s="54"/>
      <c r="E4" s="54"/>
    </row>
    <row r="5" spans="1:5" ht="21" customHeight="1">
      <c r="A5" s="120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120"/>
      <c r="C5" s="55"/>
      <c r="D5" s="55"/>
      <c r="E5" s="55"/>
    </row>
    <row r="6" spans="1:5" ht="21" customHeight="1">
      <c r="A6" s="55" t="s">
        <v>46</v>
      </c>
      <c r="B6" s="55"/>
      <c r="C6" s="55"/>
      <c r="D6" s="55"/>
      <c r="E6" s="55"/>
    </row>
    <row r="7" spans="1:5" ht="21" customHeight="1">
      <c r="A7" s="55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7" s="55"/>
      <c r="C7" s="55"/>
      <c r="D7" s="55"/>
      <c r="E7" s="55"/>
    </row>
    <row r="8" spans="1:5" ht="21" customHeight="1">
      <c r="A8" s="55" t="s">
        <v>93</v>
      </c>
      <c r="B8" s="55"/>
      <c r="C8" s="55"/>
      <c r="D8" s="55"/>
      <c r="E8" s="55"/>
    </row>
    <row r="9" spans="1:5" ht="21" customHeight="1">
      <c r="A9" s="56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9" s="56"/>
      <c r="C9" s="57"/>
      <c r="D9" s="57"/>
      <c r="E9" s="57"/>
    </row>
    <row r="10" spans="1:5" ht="21" customHeight="1" thickBot="1">
      <c r="A10" s="58"/>
      <c r="B10" s="58"/>
      <c r="C10" s="58"/>
      <c r="D10" s="58"/>
      <c r="E10" s="59" t="s">
        <v>45</v>
      </c>
    </row>
    <row r="11" spans="1:5" ht="21" customHeight="1" thickTop="1">
      <c r="A11" s="645" t="s">
        <v>33</v>
      </c>
      <c r="B11" s="648" t="s">
        <v>34</v>
      </c>
      <c r="C11" s="649"/>
      <c r="D11" s="645" t="s">
        <v>8</v>
      </c>
      <c r="E11" s="645" t="s">
        <v>13</v>
      </c>
    </row>
    <row r="12" spans="1:5" ht="21" customHeight="1" thickBot="1">
      <c r="A12" s="646"/>
      <c r="B12" s="650"/>
      <c r="C12" s="651"/>
      <c r="D12" s="647"/>
      <c r="E12" s="646"/>
    </row>
    <row r="13" spans="1:5" ht="21" customHeight="1" thickTop="1">
      <c r="A13" s="60">
        <v>1</v>
      </c>
      <c r="B13" s="662" t="s">
        <v>198</v>
      </c>
      <c r="C13" s="663"/>
      <c r="D13" s="61">
        <f>'ปร.5(ก)'!E26</f>
        <v>0</v>
      </c>
      <c r="E13" s="60"/>
    </row>
    <row r="14" spans="1:5" ht="21" customHeight="1">
      <c r="A14" s="60"/>
      <c r="B14" s="664"/>
      <c r="C14" s="665"/>
      <c r="D14" s="61"/>
      <c r="E14" s="60"/>
    </row>
    <row r="15" spans="1:5" ht="21" customHeight="1">
      <c r="A15" s="60">
        <v>2</v>
      </c>
      <c r="B15" s="664" t="s">
        <v>199</v>
      </c>
      <c r="C15" s="665"/>
      <c r="D15" s="61">
        <f>'ปร.5(ข)'!E21</f>
        <v>0</v>
      </c>
      <c r="E15" s="60"/>
    </row>
    <row r="16" spans="1:5" ht="21" customHeight="1">
      <c r="A16" s="60"/>
      <c r="B16" s="664"/>
      <c r="C16" s="665"/>
      <c r="D16" s="61"/>
      <c r="E16" s="60"/>
    </row>
    <row r="17" spans="1:10" ht="21" customHeight="1">
      <c r="A17" s="60"/>
      <c r="B17" s="660"/>
      <c r="C17" s="661"/>
      <c r="D17" s="61"/>
      <c r="E17" s="60"/>
    </row>
    <row r="18" spans="1:10" ht="21" customHeight="1">
      <c r="A18" s="60"/>
      <c r="B18" s="660"/>
      <c r="C18" s="661"/>
      <c r="D18" s="61"/>
      <c r="E18" s="60"/>
    </row>
    <row r="19" spans="1:10" ht="21" customHeight="1">
      <c r="A19" s="63"/>
      <c r="B19" s="660"/>
      <c r="C19" s="661"/>
      <c r="D19" s="64"/>
      <c r="E19" s="63"/>
    </row>
    <row r="20" spans="1:10" ht="21" customHeight="1" thickBot="1">
      <c r="A20" s="65"/>
      <c r="B20" s="652"/>
      <c r="C20" s="653"/>
      <c r="D20" s="66"/>
      <c r="E20" s="65"/>
    </row>
    <row r="21" spans="1:10" ht="21" customHeight="1" thickTop="1">
      <c r="A21" s="645" t="s">
        <v>0</v>
      </c>
      <c r="B21" s="654" t="s">
        <v>89</v>
      </c>
      <c r="C21" s="655"/>
      <c r="D21" s="273">
        <f>SUM(D13:D20)</f>
        <v>0</v>
      </c>
      <c r="E21" s="274"/>
      <c r="J21" s="111"/>
    </row>
    <row r="22" spans="1:10" ht="21" customHeight="1" thickBot="1">
      <c r="A22" s="658"/>
      <c r="B22" s="656" t="s">
        <v>114</v>
      </c>
      <c r="C22" s="657"/>
      <c r="D22" s="275">
        <f>D21</f>
        <v>0</v>
      </c>
      <c r="E22" s="276"/>
      <c r="J22" s="312"/>
    </row>
    <row r="23" spans="1:10" ht="21" customHeight="1" thickTop="1" thickBot="1">
      <c r="A23" s="647"/>
      <c r="B23" s="272" t="s">
        <v>115</v>
      </c>
      <c r="C23" s="659" t="str">
        <f>BAHTTEXT(D22)</f>
        <v>ศูนย์บาทถ้วน</v>
      </c>
      <c r="D23" s="659"/>
      <c r="E23" s="277"/>
    </row>
    <row r="24" spans="1:10" ht="21" customHeight="1" thickTop="1">
      <c r="A24" s="67"/>
      <c r="B24" s="67"/>
      <c r="C24" s="68"/>
      <c r="D24" s="69"/>
      <c r="E24" s="69"/>
      <c r="J24" s="97"/>
    </row>
    <row r="25" spans="1:10" ht="21" customHeight="1">
      <c r="A25" s="637" t="s">
        <v>101</v>
      </c>
      <c r="B25" s="637"/>
      <c r="C25" s="628"/>
      <c r="D25" s="628"/>
      <c r="E25" s="629"/>
    </row>
    <row r="26" spans="1:10" ht="21" customHeight="1">
      <c r="A26" s="631"/>
      <c r="B26" s="632"/>
      <c r="C26" s="630"/>
      <c r="D26" s="633"/>
      <c r="E26" s="629"/>
    </row>
    <row r="27" spans="1:10" ht="21" customHeight="1">
      <c r="A27" s="633"/>
      <c r="B27" s="633" t="s">
        <v>109</v>
      </c>
      <c r="C27" s="633"/>
      <c r="D27" s="633" t="s">
        <v>109</v>
      </c>
      <c r="E27" s="633"/>
      <c r="F27" s="70"/>
    </row>
    <row r="28" spans="1:10" ht="21" customHeight="1">
      <c r="A28" s="633"/>
      <c r="B28" s="633" t="s">
        <v>528</v>
      </c>
      <c r="C28" s="633"/>
      <c r="D28" s="633" t="s">
        <v>462</v>
      </c>
      <c r="E28" s="633"/>
      <c r="F28" s="70"/>
    </row>
    <row r="29" spans="1:10" ht="21" customHeight="1">
      <c r="A29" s="633"/>
      <c r="B29" s="633" t="s">
        <v>110</v>
      </c>
      <c r="C29" s="630"/>
      <c r="D29" s="633" t="s">
        <v>110</v>
      </c>
      <c r="E29" s="633"/>
      <c r="F29" s="70"/>
    </row>
    <row r="30" spans="1:10" ht="21" customHeight="1">
      <c r="A30" s="634"/>
      <c r="B30" s="634"/>
      <c r="C30" s="630"/>
      <c r="D30" s="634"/>
      <c r="E30" s="635"/>
    </row>
    <row r="31" spans="1:10" ht="21" customHeight="1">
      <c r="A31" s="636"/>
      <c r="B31" s="636"/>
      <c r="C31" s="630"/>
      <c r="D31" s="636"/>
      <c r="E31" s="629"/>
    </row>
    <row r="32" spans="1:10" ht="21" customHeight="1">
      <c r="A32" s="633"/>
      <c r="B32" s="633" t="s">
        <v>109</v>
      </c>
      <c r="C32" s="633"/>
      <c r="D32" s="633" t="s">
        <v>109</v>
      </c>
      <c r="E32" s="633"/>
      <c r="F32" s="70"/>
    </row>
    <row r="33" spans="1:6" ht="21" customHeight="1">
      <c r="A33" s="633"/>
      <c r="B33" s="633" t="s">
        <v>461</v>
      </c>
      <c r="C33" s="633"/>
      <c r="D33" s="633" t="s">
        <v>112</v>
      </c>
      <c r="E33" s="633"/>
      <c r="F33" s="70"/>
    </row>
    <row r="34" spans="1:6" ht="21" customHeight="1">
      <c r="A34" s="633"/>
      <c r="B34" s="633" t="s">
        <v>110</v>
      </c>
      <c r="C34" s="630"/>
      <c r="D34" s="633" t="s">
        <v>111</v>
      </c>
      <c r="E34" s="633"/>
      <c r="F34" s="70"/>
    </row>
    <row r="35" spans="1:6" ht="21" customHeight="1">
      <c r="A35" s="633"/>
      <c r="B35" s="633"/>
      <c r="C35" s="630"/>
      <c r="D35" s="633"/>
      <c r="E35" s="633"/>
      <c r="F35" s="70"/>
    </row>
    <row r="36" spans="1:6" ht="21" customHeight="1">
      <c r="A36" s="633"/>
      <c r="B36" s="633"/>
      <c r="C36" s="638" t="s">
        <v>465</v>
      </c>
      <c r="D36" s="633"/>
      <c r="E36" s="633"/>
      <c r="F36" s="70"/>
    </row>
    <row r="37" spans="1:6" ht="21" customHeight="1">
      <c r="A37" s="633"/>
      <c r="B37" s="633"/>
      <c r="C37" s="639" t="s">
        <v>464</v>
      </c>
      <c r="D37" s="633"/>
      <c r="E37" s="633"/>
      <c r="F37" s="70"/>
    </row>
    <row r="38" spans="1:6" ht="21" customHeight="1">
      <c r="A38" s="633"/>
      <c r="B38" s="633"/>
      <c r="C38" s="638" t="s">
        <v>463</v>
      </c>
      <c r="D38" s="633"/>
      <c r="E38" s="633"/>
      <c r="F38" s="70"/>
    </row>
    <row r="39" spans="1:6" ht="21" customHeight="1"/>
    <row r="40" spans="1:6" ht="21" customHeight="1"/>
    <row r="41" spans="1:6" ht="21" customHeight="1"/>
    <row r="42" spans="1:6" ht="21" customHeight="1"/>
    <row r="43" spans="1:6" ht="21" customHeight="1"/>
    <row r="44" spans="1:6" ht="21" customHeight="1"/>
    <row r="45" spans="1:6" ht="21" customHeight="1"/>
    <row r="46" spans="1:6" ht="21" customHeight="1"/>
    <row r="47" spans="1:6" ht="21" customHeight="1"/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/>
  </sheetData>
  <mergeCells count="18">
    <mergeCell ref="B18:C18"/>
    <mergeCell ref="B19:C19"/>
    <mergeCell ref="B13:C13"/>
    <mergeCell ref="B14:C14"/>
    <mergeCell ref="B15:C15"/>
    <mergeCell ref="B16:C16"/>
    <mergeCell ref="B17:C17"/>
    <mergeCell ref="B20:C20"/>
    <mergeCell ref="B21:C21"/>
    <mergeCell ref="B22:C22"/>
    <mergeCell ref="A21:A23"/>
    <mergeCell ref="C23:D23"/>
    <mergeCell ref="D1:E1"/>
    <mergeCell ref="A2:E2"/>
    <mergeCell ref="A11:A12"/>
    <mergeCell ref="E11:E12"/>
    <mergeCell ref="D11:D12"/>
    <mergeCell ref="B11:C12"/>
  </mergeCells>
  <phoneticPr fontId="0" type="noConversion"/>
  <printOptions horizontalCentered="1"/>
  <pageMargins left="0.511811023622047" right="0.511811023622047" top="0.47244094488188998" bottom="0.39370078740157499" header="0.31496062992126" footer="0.3149606299212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showGridLines="0" view="pageBreakPreview" topLeftCell="A25" zoomScaleNormal="100" zoomScaleSheetLayoutView="100" workbookViewId="0">
      <selection activeCell="R34" sqref="R34"/>
    </sheetView>
  </sheetViews>
  <sheetFormatPr defaultColWidth="2.1640625" defaultRowHeight="24" zeroHeight="1"/>
  <cols>
    <col min="1" max="1" width="10.83203125" style="72" customWidth="1"/>
    <col min="2" max="2" width="40.83203125" style="72" customWidth="1"/>
    <col min="3" max="3" width="19.83203125" style="72" customWidth="1"/>
    <col min="4" max="4" width="11.5" style="72" customWidth="1"/>
    <col min="5" max="5" width="20.5" style="72" customWidth="1"/>
    <col min="6" max="6" width="12" style="72" customWidth="1"/>
    <col min="7" max="16384" width="2.1640625" style="72"/>
  </cols>
  <sheetData>
    <row r="1" spans="1:6" s="71" customFormat="1" ht="21" customHeight="1">
      <c r="E1" s="271" t="s">
        <v>47</v>
      </c>
      <c r="F1" s="271"/>
    </row>
    <row r="2" spans="1:6" ht="21" customHeight="1">
      <c r="A2" s="668" t="s">
        <v>84</v>
      </c>
      <c r="B2" s="668"/>
      <c r="C2" s="668"/>
      <c r="D2" s="668"/>
      <c r="E2" s="668"/>
      <c r="F2" s="668"/>
    </row>
    <row r="3" spans="1:6" ht="21" customHeight="1">
      <c r="A3" s="73" t="str">
        <f>ชื่อโครงการ!A4</f>
        <v>กลุ่มงาน : งานก่อสร้าง</v>
      </c>
      <c r="B3" s="73"/>
      <c r="C3" s="73"/>
      <c r="D3" s="73"/>
      <c r="E3" s="73"/>
      <c r="F3" s="73"/>
    </row>
    <row r="4" spans="1:6" ht="21" customHeight="1">
      <c r="A4" s="129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4" s="75"/>
      <c r="C4" s="75"/>
      <c r="D4" s="75"/>
      <c r="E4" s="75"/>
      <c r="F4" s="75"/>
    </row>
    <row r="5" spans="1:6" ht="21" customHeight="1">
      <c r="A5" s="74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75"/>
      <c r="C5" s="75"/>
      <c r="D5" s="75"/>
      <c r="E5" s="75"/>
      <c r="F5" s="75"/>
    </row>
    <row r="6" spans="1:6" ht="21" customHeight="1">
      <c r="A6" s="75" t="str">
        <f>[2]ชื่อโครงการ!B5</f>
        <v>แบบเลขที่</v>
      </c>
      <c r="B6" s="75"/>
      <c r="C6" s="75"/>
      <c r="D6" s="75"/>
      <c r="E6" s="75"/>
      <c r="F6" s="75"/>
    </row>
    <row r="7" spans="1:6" ht="21" customHeight="1">
      <c r="A7" s="74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7" s="75"/>
      <c r="C7" s="75"/>
      <c r="D7" s="75"/>
      <c r="E7" s="75"/>
      <c r="F7" s="75"/>
    </row>
    <row r="8" spans="1:6" ht="21" customHeight="1">
      <c r="A8" s="74" t="s">
        <v>490</v>
      </c>
      <c r="B8" s="75"/>
      <c r="C8" s="75"/>
      <c r="D8" s="75"/>
      <c r="E8" s="75"/>
      <c r="F8" s="75"/>
    </row>
    <row r="9" spans="1:6" ht="21" customHeight="1">
      <c r="A9" s="74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9" s="75"/>
      <c r="C9" s="75"/>
      <c r="D9" s="75"/>
      <c r="E9" s="75"/>
      <c r="F9" s="75"/>
    </row>
    <row r="10" spans="1:6" ht="21" customHeight="1" thickBot="1">
      <c r="A10" s="76" t="s">
        <v>40</v>
      </c>
      <c r="B10" s="76" t="s">
        <v>40</v>
      </c>
      <c r="C10" s="77" t="s">
        <v>40</v>
      </c>
      <c r="D10" s="76" t="s">
        <v>40</v>
      </c>
      <c r="E10" s="77" t="s">
        <v>40</v>
      </c>
      <c r="F10" s="76" t="s">
        <v>45</v>
      </c>
    </row>
    <row r="11" spans="1:6" ht="21" customHeight="1" thickTop="1">
      <c r="A11" s="645" t="s">
        <v>33</v>
      </c>
      <c r="B11" s="645" t="s">
        <v>34</v>
      </c>
      <c r="C11" s="645" t="s">
        <v>53</v>
      </c>
      <c r="D11" s="645" t="s">
        <v>9</v>
      </c>
      <c r="E11" s="645" t="s">
        <v>8</v>
      </c>
      <c r="F11" s="645" t="s">
        <v>13</v>
      </c>
    </row>
    <row r="12" spans="1:6" ht="21" customHeight="1" thickBot="1">
      <c r="A12" s="672"/>
      <c r="B12" s="672"/>
      <c r="C12" s="647"/>
      <c r="D12" s="672"/>
      <c r="E12" s="647"/>
      <c r="F12" s="672"/>
    </row>
    <row r="13" spans="1:6" ht="21" customHeight="1" thickTop="1">
      <c r="A13" s="84">
        <v>1</v>
      </c>
      <c r="B13" s="278" t="s">
        <v>467</v>
      </c>
      <c r="C13" s="279">
        <f>ปร.4!I32</f>
        <v>0</v>
      </c>
      <c r="D13" s="280">
        <f>'factor F'!E14</f>
        <v>1.3086</v>
      </c>
      <c r="E13" s="281">
        <f>C13*D13</f>
        <v>0</v>
      </c>
      <c r="F13" s="83"/>
    </row>
    <row r="14" spans="1:6" ht="21" customHeight="1">
      <c r="A14" s="282"/>
      <c r="B14" s="283"/>
      <c r="C14" s="279"/>
      <c r="D14" s="280"/>
      <c r="E14" s="281"/>
      <c r="F14" s="83" t="s">
        <v>40</v>
      </c>
    </row>
    <row r="15" spans="1:6" ht="21" customHeight="1">
      <c r="A15" s="282"/>
      <c r="B15" s="283"/>
      <c r="C15" s="279"/>
      <c r="D15" s="280"/>
      <c r="E15" s="281"/>
      <c r="F15" s="83"/>
    </row>
    <row r="16" spans="1:6" ht="21" customHeight="1">
      <c r="A16" s="84"/>
      <c r="B16" s="283"/>
      <c r="C16" s="279"/>
      <c r="D16" s="280"/>
      <c r="E16" s="281"/>
      <c r="F16" s="83"/>
    </row>
    <row r="17" spans="1:24" ht="21" customHeight="1">
      <c r="A17" s="84"/>
      <c r="B17" s="283"/>
      <c r="C17" s="279"/>
      <c r="D17" s="280"/>
      <c r="E17" s="281"/>
      <c r="F17" s="83"/>
    </row>
    <row r="18" spans="1:24" ht="21" customHeight="1">
      <c r="A18" s="84"/>
      <c r="B18" s="283"/>
      <c r="C18" s="83"/>
      <c r="D18" s="280"/>
      <c r="E18" s="281"/>
      <c r="F18" s="83"/>
    </row>
    <row r="19" spans="1:24" ht="21" customHeight="1">
      <c r="A19" s="84"/>
      <c r="B19" s="283"/>
      <c r="C19" s="83"/>
      <c r="D19" s="280"/>
      <c r="E19" s="281"/>
      <c r="F19" s="83"/>
    </row>
    <row r="20" spans="1:24" ht="21" customHeight="1">
      <c r="A20" s="84"/>
      <c r="B20" s="284"/>
      <c r="C20" s="285"/>
      <c r="D20" s="280"/>
      <c r="E20" s="286"/>
      <c r="F20" s="83"/>
    </row>
    <row r="21" spans="1:24" ht="21" customHeight="1">
      <c r="A21" s="83"/>
      <c r="B21" s="287" t="s">
        <v>83</v>
      </c>
      <c r="C21" s="83"/>
      <c r="D21" s="83"/>
      <c r="E21" s="288"/>
      <c r="F21" s="83"/>
    </row>
    <row r="22" spans="1:24" ht="21" customHeight="1">
      <c r="A22" s="83"/>
      <c r="B22" s="83" t="s">
        <v>197</v>
      </c>
      <c r="C22" s="279"/>
      <c r="D22" s="83"/>
      <c r="E22" s="288"/>
      <c r="F22" s="83"/>
    </row>
    <row r="23" spans="1:24" ht="21" customHeight="1">
      <c r="A23" s="83"/>
      <c r="B23" s="83" t="s">
        <v>95</v>
      </c>
      <c r="C23" s="83"/>
      <c r="D23" s="83"/>
      <c r="E23" s="288"/>
      <c r="F23" s="83"/>
      <c r="X23" s="96"/>
    </row>
    <row r="24" spans="1:24" ht="21" customHeight="1">
      <c r="A24" s="83"/>
      <c r="B24" s="84" t="s">
        <v>106</v>
      </c>
      <c r="C24" s="289"/>
      <c r="D24" s="83"/>
      <c r="E24" s="288"/>
      <c r="F24" s="83"/>
    </row>
    <row r="25" spans="1:24" ht="21" customHeight="1" thickBot="1">
      <c r="A25" s="290"/>
      <c r="B25" s="291" t="s">
        <v>96</v>
      </c>
      <c r="C25" s="292"/>
      <c r="D25" s="290"/>
      <c r="E25" s="293"/>
      <c r="F25" s="290"/>
    </row>
    <row r="26" spans="1:24" ht="21" customHeight="1" thickTop="1" thickBot="1">
      <c r="A26" s="294"/>
      <c r="B26" s="294"/>
      <c r="C26" s="669" t="s">
        <v>48</v>
      </c>
      <c r="D26" s="670"/>
      <c r="E26" s="295">
        <f>SUM(E13:E18)</f>
        <v>0</v>
      </c>
      <c r="F26" s="294"/>
    </row>
    <row r="27" spans="1:24" s="94" customFormat="1" ht="21" customHeight="1" thickTop="1">
      <c r="A27" s="673"/>
      <c r="B27" s="673"/>
      <c r="C27" s="92"/>
      <c r="D27" s="92"/>
      <c r="E27" s="93"/>
    </row>
    <row r="28" spans="1:24" s="51" customFormat="1" ht="21" customHeight="1">
      <c r="A28" s="671" t="s">
        <v>101</v>
      </c>
      <c r="B28" s="671"/>
      <c r="C28" s="628"/>
      <c r="D28" s="628"/>
      <c r="E28" s="629"/>
      <c r="F28" s="630"/>
    </row>
    <row r="29" spans="1:24" s="51" customFormat="1" ht="21" customHeight="1">
      <c r="A29" s="631"/>
      <c r="B29" s="632"/>
      <c r="C29" s="630"/>
      <c r="D29" s="633"/>
      <c r="E29" s="629"/>
      <c r="F29" s="630"/>
    </row>
    <row r="30" spans="1:24" s="51" customFormat="1" ht="21" customHeight="1">
      <c r="A30" s="633"/>
      <c r="B30" s="633" t="s">
        <v>109</v>
      </c>
      <c r="C30" s="633"/>
      <c r="D30" s="633" t="s">
        <v>109</v>
      </c>
      <c r="E30" s="633"/>
      <c r="F30" s="633"/>
    </row>
    <row r="31" spans="1:24" s="51" customFormat="1" ht="21" customHeight="1">
      <c r="A31" s="633"/>
      <c r="B31" s="633" t="s">
        <v>528</v>
      </c>
      <c r="C31" s="633"/>
      <c r="D31" s="633" t="s">
        <v>462</v>
      </c>
      <c r="E31" s="633"/>
      <c r="F31" s="633"/>
    </row>
    <row r="32" spans="1:24" s="51" customFormat="1" ht="21" customHeight="1">
      <c r="A32" s="633"/>
      <c r="B32" s="633" t="s">
        <v>110</v>
      </c>
      <c r="C32" s="630"/>
      <c r="D32" s="633" t="s">
        <v>110</v>
      </c>
      <c r="E32" s="633"/>
      <c r="F32" s="633"/>
    </row>
    <row r="33" spans="1:6" s="51" customFormat="1" ht="21" customHeight="1">
      <c r="A33" s="634"/>
      <c r="B33" s="634"/>
      <c r="C33" s="630"/>
      <c r="D33" s="634"/>
      <c r="E33" s="635"/>
      <c r="F33" s="630"/>
    </row>
    <row r="34" spans="1:6" s="51" customFormat="1" ht="21" customHeight="1">
      <c r="A34" s="636"/>
      <c r="B34" s="636"/>
      <c r="C34" s="630"/>
      <c r="D34" s="636"/>
      <c r="E34" s="629"/>
      <c r="F34" s="630"/>
    </row>
    <row r="35" spans="1:6" s="51" customFormat="1" ht="21" customHeight="1">
      <c r="A35" s="633"/>
      <c r="B35" s="633" t="s">
        <v>109</v>
      </c>
      <c r="C35" s="633"/>
      <c r="D35" s="633" t="s">
        <v>109</v>
      </c>
      <c r="E35" s="633"/>
      <c r="F35" s="633"/>
    </row>
    <row r="36" spans="1:6" s="51" customFormat="1" ht="21" customHeight="1">
      <c r="A36" s="633"/>
      <c r="B36" s="633" t="s">
        <v>461</v>
      </c>
      <c r="C36" s="633"/>
      <c r="D36" s="633" t="s">
        <v>112</v>
      </c>
      <c r="E36" s="633"/>
      <c r="F36" s="633"/>
    </row>
    <row r="37" spans="1:6" s="51" customFormat="1" ht="21" customHeight="1">
      <c r="A37" s="633"/>
      <c r="B37" s="633" t="s">
        <v>110</v>
      </c>
      <c r="C37" s="630"/>
      <c r="D37" s="633" t="s">
        <v>111</v>
      </c>
      <c r="E37" s="633"/>
      <c r="F37" s="633"/>
    </row>
    <row r="38" spans="1:6" s="51" customFormat="1" ht="21" customHeight="1">
      <c r="A38" s="633"/>
      <c r="B38" s="633"/>
      <c r="C38" s="630"/>
      <c r="D38" s="633"/>
      <c r="E38" s="633"/>
      <c r="F38" s="633"/>
    </row>
    <row r="39" spans="1:6" s="51" customFormat="1" ht="21" customHeight="1">
      <c r="A39" s="633"/>
      <c r="B39" s="633"/>
      <c r="C39" s="633" t="s">
        <v>459</v>
      </c>
      <c r="D39" s="633"/>
      <c r="E39" s="633"/>
      <c r="F39" s="633"/>
    </row>
    <row r="40" spans="1:6" s="51" customFormat="1" ht="21" customHeight="1">
      <c r="A40" s="633"/>
      <c r="B40" s="633"/>
      <c r="C40" s="633" t="s">
        <v>460</v>
      </c>
      <c r="D40" s="633"/>
      <c r="E40" s="633"/>
      <c r="F40" s="633"/>
    </row>
    <row r="41" spans="1:6" s="51" customFormat="1" ht="21" customHeight="1">
      <c r="A41" s="633"/>
      <c r="B41" s="633"/>
      <c r="C41" s="633" t="s">
        <v>458</v>
      </c>
      <c r="D41" s="633"/>
      <c r="E41" s="633"/>
      <c r="F41" s="633"/>
    </row>
    <row r="42" spans="1:6" s="51" customFormat="1" ht="21" customHeight="1">
      <c r="A42" s="573"/>
      <c r="B42" s="573"/>
      <c r="C42" s="573"/>
      <c r="D42" s="573"/>
      <c r="E42" s="573"/>
      <c r="F42" s="573"/>
    </row>
    <row r="43" spans="1:6" s="51" customFormat="1" ht="21" customHeight="1"/>
    <row r="44" spans="1:6" ht="21" customHeight="1">
      <c r="A44" s="91"/>
      <c r="B44" s="91"/>
      <c r="C44" s="91"/>
      <c r="D44" s="91"/>
      <c r="E44" s="91"/>
      <c r="F44" s="91"/>
    </row>
    <row r="45" spans="1:6" ht="21" customHeight="1">
      <c r="A45" s="666"/>
      <c r="B45" s="666"/>
      <c r="C45" s="666"/>
      <c r="D45" s="666"/>
      <c r="E45" s="666"/>
      <c r="F45" s="666"/>
    </row>
    <row r="46" spans="1:6" ht="21" customHeight="1">
      <c r="A46" s="667"/>
      <c r="B46" s="667"/>
      <c r="C46" s="667"/>
      <c r="D46" s="667"/>
      <c r="E46" s="667"/>
      <c r="F46" s="667"/>
    </row>
    <row r="47" spans="1:6" ht="21" customHeight="1">
      <c r="A47" s="96"/>
      <c r="C47" s="91"/>
      <c r="E47" s="96"/>
      <c r="F47" s="91"/>
    </row>
    <row r="48" spans="1: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/>
    <row r="90"/>
    <row r="91"/>
    <row r="92"/>
    <row r="93"/>
  </sheetData>
  <mergeCells count="12">
    <mergeCell ref="A45:F45"/>
    <mergeCell ref="A46:F46"/>
    <mergeCell ref="A2:F2"/>
    <mergeCell ref="E11:E12"/>
    <mergeCell ref="C11:C12"/>
    <mergeCell ref="C26:D26"/>
    <mergeCell ref="A28:B28"/>
    <mergeCell ref="A11:A12"/>
    <mergeCell ref="B11:B12"/>
    <mergeCell ref="D11:D12"/>
    <mergeCell ref="F11:F12"/>
    <mergeCell ref="A27:B27"/>
  </mergeCells>
  <phoneticPr fontId="0" type="noConversion"/>
  <printOptions horizontalCentered="1"/>
  <pageMargins left="0.51181102362204722" right="0.47244094488188981" top="0.31496062992125984" bottom="0.27559055118110237" header="0.19685039370078741" footer="0.1574803149606299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view="pageBreakPreview" topLeftCell="A18" zoomScaleNormal="100" workbookViewId="0">
      <selection activeCell="XEE29" sqref="XEE29"/>
    </sheetView>
  </sheetViews>
  <sheetFormatPr defaultColWidth="0" defaultRowHeight="24" zeroHeight="1"/>
  <cols>
    <col min="1" max="1" width="9.33203125" style="72" customWidth="1"/>
    <col min="2" max="2" width="40.83203125" style="72" customWidth="1"/>
    <col min="3" max="3" width="17.83203125" style="72" customWidth="1"/>
    <col min="4" max="4" width="12.6640625" style="72" customWidth="1"/>
    <col min="5" max="5" width="29" style="72" customWidth="1"/>
    <col min="6" max="6" width="28.1640625" style="72" hidden="1" customWidth="1"/>
    <col min="7" max="16357" width="0" style="72" hidden="1"/>
    <col min="16358" max="16358" width="18.33203125" style="72" customWidth="1"/>
    <col min="16359" max="16359" width="20.83203125" style="72" customWidth="1"/>
    <col min="16360" max="16360" width="18.5" style="72" customWidth="1"/>
    <col min="16361" max="16361" width="13.33203125" style="72" customWidth="1"/>
    <col min="16362" max="16362" width="17.1640625" style="72" customWidth="1"/>
    <col min="16363" max="16363" width="18.6640625" style="72" customWidth="1"/>
    <col min="16364" max="16364" width="17" style="72" customWidth="1"/>
    <col min="16365" max="16365" width="10.5" style="72" customWidth="1"/>
    <col min="16366" max="16366" width="16.6640625" style="72" customWidth="1"/>
    <col min="16367" max="16367" width="7.33203125" style="72" customWidth="1"/>
    <col min="16368" max="16368" width="6.6640625" style="72" customWidth="1"/>
    <col min="16369" max="16369" width="10.5" style="72" customWidth="1"/>
    <col min="16370" max="16370" width="7.5" style="72" customWidth="1"/>
    <col min="16371" max="16371" width="9.1640625" style="72" customWidth="1"/>
    <col min="16372" max="16372" width="15.83203125" style="72" customWidth="1"/>
    <col min="16373" max="16373" width="8.83203125" style="72" customWidth="1"/>
    <col min="16374" max="16374" width="8" style="72" customWidth="1"/>
    <col min="16375" max="16375" width="7" style="72" customWidth="1"/>
    <col min="16376" max="16376" width="7.33203125" style="72" customWidth="1"/>
    <col min="16377" max="16377" width="7.6640625" style="72" customWidth="1"/>
    <col min="16378" max="16378" width="5.83203125" style="72" customWidth="1"/>
    <col min="16379" max="16384" width="4" style="72" customWidth="1"/>
  </cols>
  <sheetData>
    <row r="1" spans="1:6" s="71" customFormat="1" ht="25.5" customHeight="1">
      <c r="E1" s="271" t="s">
        <v>49</v>
      </c>
      <c r="F1" s="271"/>
    </row>
    <row r="2" spans="1:6">
      <c r="A2" s="668" t="s">
        <v>85</v>
      </c>
      <c r="B2" s="668"/>
      <c r="C2" s="668"/>
      <c r="D2" s="668"/>
      <c r="E2" s="668"/>
      <c r="F2" s="668"/>
    </row>
    <row r="3" spans="1:6" ht="23.25" customHeight="1">
      <c r="A3" s="678" t="str">
        <f>ชื่อโครงการ!A4</f>
        <v>กลุ่มงาน : งานก่อสร้าง</v>
      </c>
      <c r="B3" s="678"/>
      <c r="C3" s="678"/>
      <c r="D3" s="678"/>
      <c r="E3" s="678"/>
      <c r="F3" s="73"/>
    </row>
    <row r="4" spans="1:6">
      <c r="A4" s="679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4" s="679"/>
      <c r="C4" s="679"/>
      <c r="D4" s="679"/>
      <c r="E4" s="679"/>
      <c r="F4" s="75"/>
    </row>
    <row r="5" spans="1:6">
      <c r="A5" s="680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680"/>
      <c r="C5" s="680"/>
      <c r="D5" s="680"/>
      <c r="E5" s="680"/>
      <c r="F5" s="75"/>
    </row>
    <row r="6" spans="1:6">
      <c r="A6" s="680" t="s">
        <v>5</v>
      </c>
      <c r="B6" s="680"/>
      <c r="C6" s="680"/>
      <c r="D6" s="680"/>
      <c r="E6" s="680"/>
      <c r="F6" s="75"/>
    </row>
    <row r="7" spans="1:6">
      <c r="A7" s="680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7" s="680"/>
      <c r="C7" s="680"/>
      <c r="D7" s="680"/>
      <c r="E7" s="680"/>
      <c r="F7" s="75"/>
    </row>
    <row r="8" spans="1:6">
      <c r="A8" s="74" t="s">
        <v>466</v>
      </c>
      <c r="B8" s="74"/>
      <c r="C8" s="74"/>
      <c r="D8" s="74"/>
      <c r="E8" s="74"/>
      <c r="F8" s="75"/>
    </row>
    <row r="9" spans="1:6">
      <c r="A9" s="680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9" s="680"/>
      <c r="C9" s="680"/>
      <c r="D9" s="680"/>
      <c r="E9" s="680"/>
      <c r="F9" s="75"/>
    </row>
    <row r="10" spans="1:6" ht="33.75" customHeight="1" thickBot="1">
      <c r="A10" s="76" t="s">
        <v>40</v>
      </c>
      <c r="B10" s="76" t="s">
        <v>40</v>
      </c>
      <c r="C10" s="77" t="s">
        <v>40</v>
      </c>
      <c r="D10" s="76" t="s">
        <v>40</v>
      </c>
      <c r="E10" s="77" t="s">
        <v>40</v>
      </c>
      <c r="F10" s="76" t="s">
        <v>45</v>
      </c>
    </row>
    <row r="11" spans="1:6" ht="24.75" thickTop="1">
      <c r="A11" s="645" t="s">
        <v>33</v>
      </c>
      <c r="B11" s="645" t="s">
        <v>34</v>
      </c>
      <c r="C11" s="645" t="s">
        <v>52</v>
      </c>
      <c r="D11" s="328" t="s">
        <v>50</v>
      </c>
      <c r="E11" s="645" t="s">
        <v>8</v>
      </c>
      <c r="F11" s="674" t="s">
        <v>13</v>
      </c>
    </row>
    <row r="12" spans="1:6" ht="24.75" thickBot="1">
      <c r="A12" s="672"/>
      <c r="B12" s="672"/>
      <c r="C12" s="647"/>
      <c r="D12" s="497" t="s">
        <v>51</v>
      </c>
      <c r="E12" s="647"/>
      <c r="F12" s="675"/>
    </row>
    <row r="13" spans="1:6" ht="24.6" customHeight="1" thickTop="1">
      <c r="A13" s="78">
        <v>1</v>
      </c>
      <c r="B13" s="62" t="s">
        <v>194</v>
      </c>
      <c r="C13" s="95">
        <f>'ปร.4 (ข)'!I11</f>
        <v>0</v>
      </c>
      <c r="D13" s="95">
        <v>1.07</v>
      </c>
      <c r="E13" s="79">
        <f>C13*D13</f>
        <v>0</v>
      </c>
      <c r="F13" s="81" t="s">
        <v>40</v>
      </c>
    </row>
    <row r="14" spans="1:6" ht="24" customHeight="1">
      <c r="A14" s="78">
        <v>2</v>
      </c>
      <c r="B14" s="62" t="s">
        <v>195</v>
      </c>
      <c r="C14" s="95">
        <f>'ปร.4 (ข)'!I12</f>
        <v>0</v>
      </c>
      <c r="D14" s="95">
        <v>1.07</v>
      </c>
      <c r="E14" s="79">
        <f>C14*D14</f>
        <v>0</v>
      </c>
      <c r="F14" s="81"/>
    </row>
    <row r="15" spans="1:6">
      <c r="A15" s="82"/>
      <c r="B15" s="62"/>
      <c r="C15" s="81"/>
      <c r="D15" s="81"/>
      <c r="E15" s="79"/>
      <c r="F15" s="81"/>
    </row>
    <row r="16" spans="1:6">
      <c r="A16" s="82"/>
      <c r="B16" s="62"/>
      <c r="C16" s="81"/>
      <c r="D16" s="81"/>
      <c r="E16" s="79"/>
      <c r="F16" s="81"/>
    </row>
    <row r="17" spans="1:6">
      <c r="A17" s="81"/>
      <c r="B17" s="83"/>
      <c r="C17" s="81"/>
      <c r="D17" s="81"/>
      <c r="E17" s="79"/>
      <c r="F17" s="81"/>
    </row>
    <row r="18" spans="1:6">
      <c r="A18" s="81"/>
      <c r="B18" s="84"/>
      <c r="C18" s="73"/>
      <c r="D18" s="81"/>
      <c r="E18" s="79"/>
      <c r="F18" s="81"/>
    </row>
    <row r="19" spans="1:6">
      <c r="A19" s="85"/>
      <c r="B19" s="86"/>
      <c r="C19" s="87"/>
      <c r="D19" s="80"/>
      <c r="E19" s="79"/>
      <c r="F19" s="85"/>
    </row>
    <row r="20" spans="1:6" ht="21.75" customHeight="1" thickBot="1">
      <c r="A20" s="88"/>
      <c r="B20" s="89"/>
      <c r="C20" s="88"/>
      <c r="D20" s="88"/>
      <c r="E20" s="90" t="s">
        <v>40</v>
      </c>
      <c r="F20" s="88"/>
    </row>
    <row r="21" spans="1:6" ht="24.75" customHeight="1" thickTop="1" thickBot="1">
      <c r="A21" s="91"/>
      <c r="B21" s="91"/>
      <c r="C21" s="676" t="s">
        <v>196</v>
      </c>
      <c r="D21" s="677"/>
      <c r="E21" s="488">
        <f>SUM(E13:E19)</f>
        <v>0</v>
      </c>
      <c r="F21" s="91"/>
    </row>
    <row r="22" spans="1:6" s="51" customFormat="1" ht="21" customHeight="1" thickTop="1">
      <c r="A22" s="671" t="s">
        <v>101</v>
      </c>
      <c r="B22" s="671"/>
      <c r="C22" s="628"/>
      <c r="D22" s="628"/>
      <c r="E22" s="629"/>
    </row>
    <row r="23" spans="1:6" s="51" customFormat="1" ht="21" customHeight="1">
      <c r="A23" s="631"/>
      <c r="B23" s="632"/>
      <c r="C23" s="630"/>
      <c r="D23" s="633"/>
      <c r="E23" s="629"/>
    </row>
    <row r="24" spans="1:6" s="51" customFormat="1" ht="21" customHeight="1">
      <c r="A24" s="633"/>
      <c r="B24" s="633" t="s">
        <v>109</v>
      </c>
      <c r="C24" s="633"/>
      <c r="D24" s="633" t="s">
        <v>109</v>
      </c>
      <c r="E24" s="633"/>
      <c r="F24" s="70"/>
    </row>
    <row r="25" spans="1:6" s="51" customFormat="1" ht="21" customHeight="1">
      <c r="A25" s="633"/>
      <c r="B25" s="633" t="s">
        <v>528</v>
      </c>
      <c r="C25" s="633"/>
      <c r="D25" s="633" t="s">
        <v>462</v>
      </c>
      <c r="E25" s="633"/>
      <c r="F25" s="70"/>
    </row>
    <row r="26" spans="1:6" s="51" customFormat="1" ht="21" customHeight="1">
      <c r="A26" s="633"/>
      <c r="B26" s="633" t="s">
        <v>110</v>
      </c>
      <c r="C26" s="630"/>
      <c r="D26" s="633" t="s">
        <v>110</v>
      </c>
      <c r="E26" s="633"/>
      <c r="F26" s="70"/>
    </row>
    <row r="27" spans="1:6" s="51" customFormat="1" ht="21" customHeight="1">
      <c r="A27" s="634"/>
      <c r="B27" s="634"/>
      <c r="C27" s="630"/>
      <c r="D27" s="634"/>
      <c r="E27" s="635"/>
    </row>
    <row r="28" spans="1:6" s="51" customFormat="1" ht="21" customHeight="1">
      <c r="A28" s="636"/>
      <c r="B28" s="636"/>
      <c r="C28" s="630"/>
      <c r="D28" s="636"/>
      <c r="E28" s="629"/>
    </row>
    <row r="29" spans="1:6" s="51" customFormat="1" ht="21" customHeight="1">
      <c r="A29" s="633"/>
      <c r="B29" s="633" t="s">
        <v>109</v>
      </c>
      <c r="C29" s="633"/>
      <c r="D29" s="633" t="s">
        <v>109</v>
      </c>
      <c r="E29" s="633"/>
      <c r="F29" s="70"/>
    </row>
    <row r="30" spans="1:6" s="51" customFormat="1" ht="21" customHeight="1">
      <c r="A30" s="633"/>
      <c r="B30" s="633" t="s">
        <v>461</v>
      </c>
      <c r="C30" s="633"/>
      <c r="D30" s="633" t="s">
        <v>112</v>
      </c>
      <c r="E30" s="633"/>
      <c r="F30" s="70"/>
    </row>
    <row r="31" spans="1:6" s="51" customFormat="1" ht="21" customHeight="1">
      <c r="A31" s="633"/>
      <c r="B31" s="633" t="s">
        <v>110</v>
      </c>
      <c r="C31" s="630"/>
      <c r="D31" s="633" t="s">
        <v>111</v>
      </c>
      <c r="E31" s="633"/>
      <c r="F31" s="70"/>
    </row>
    <row r="32" spans="1:6" s="51" customFormat="1" ht="21" customHeight="1">
      <c r="A32" s="633"/>
      <c r="B32" s="633"/>
      <c r="C32" s="630"/>
      <c r="D32" s="633"/>
      <c r="E32" s="633"/>
      <c r="F32" s="70"/>
    </row>
    <row r="33" spans="1:6" s="51" customFormat="1" ht="21" customHeight="1">
      <c r="A33" s="633"/>
      <c r="B33" s="633"/>
      <c r="C33" s="633" t="s">
        <v>459</v>
      </c>
      <c r="D33" s="633"/>
      <c r="E33" s="633"/>
      <c r="F33" s="70"/>
    </row>
    <row r="34" spans="1:6" s="51" customFormat="1" ht="21" customHeight="1">
      <c r="A34" s="633"/>
      <c r="B34" s="633"/>
      <c r="C34" s="633" t="s">
        <v>460</v>
      </c>
      <c r="D34" s="633"/>
      <c r="E34" s="633"/>
      <c r="F34" s="70"/>
    </row>
    <row r="35" spans="1:6" s="51" customFormat="1" ht="21" customHeight="1">
      <c r="A35" s="633"/>
      <c r="B35" s="633"/>
      <c r="C35" s="633" t="s">
        <v>458</v>
      </c>
      <c r="D35" s="633"/>
      <c r="E35" s="633"/>
      <c r="F35" s="70"/>
    </row>
    <row r="36" spans="1:6" ht="18.75" customHeight="1"/>
    <row r="37" spans="1:6" ht="18.75" customHeight="1"/>
    <row r="38" spans="1:6"/>
    <row r="39" spans="1:6"/>
    <row r="40" spans="1:6"/>
    <row r="41" spans="1:6"/>
    <row r="42" spans="1:6"/>
    <row r="44" spans="1:6"/>
    <row r="45" spans="1:6"/>
    <row r="46" spans="1:6"/>
    <row r="47" spans="1:6"/>
    <row r="48" spans="1: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</sheetData>
  <mergeCells count="14">
    <mergeCell ref="A22:B22"/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  <mergeCell ref="E11:E12"/>
  </mergeCells>
  <printOptions horizontalCentered="1"/>
  <pageMargins left="0.51181102362204722" right="0.47244094488188981" top="0.31496062992125984" bottom="0.27559055118110237" header="0.19685039370078741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8"/>
  <sheetViews>
    <sheetView tabSelected="1" topLeftCell="A359" zoomScaleNormal="100" zoomScaleSheetLayoutView="70" workbookViewId="0">
      <selection activeCell="L216" sqref="L216"/>
    </sheetView>
  </sheetViews>
  <sheetFormatPr defaultColWidth="9.33203125" defaultRowHeight="21" customHeight="1"/>
  <cols>
    <col min="1" max="1" width="8.83203125" style="111" customWidth="1"/>
    <col min="2" max="2" width="83.5" style="111" customWidth="1"/>
    <col min="3" max="3" width="13.33203125" style="318" customWidth="1"/>
    <col min="4" max="4" width="9.33203125" style="317" customWidth="1"/>
    <col min="5" max="5" width="17.5" style="111" customWidth="1"/>
    <col min="6" max="6" width="20.33203125" style="111" customWidth="1"/>
    <col min="7" max="7" width="17.5" style="111" customWidth="1"/>
    <col min="8" max="8" width="18.5" style="111" customWidth="1"/>
    <col min="9" max="9" width="21.1640625" style="111" customWidth="1"/>
    <col min="10" max="10" width="11.6640625" style="317" customWidth="1"/>
    <col min="11" max="11" width="14.33203125" style="111" bestFit="1" customWidth="1"/>
    <col min="12" max="16384" width="9.33203125" style="111"/>
  </cols>
  <sheetData>
    <row r="1" spans="1:10" s="98" customFormat="1" ht="21" customHeight="1">
      <c r="A1" s="681" t="s">
        <v>79</v>
      </c>
      <c r="B1" s="681"/>
      <c r="C1" s="681"/>
      <c r="D1" s="681"/>
      <c r="E1" s="681"/>
      <c r="F1" s="681"/>
      <c r="G1" s="681"/>
      <c r="H1" s="681"/>
      <c r="I1" s="681"/>
      <c r="J1" s="681"/>
    </row>
    <row r="2" spans="1:10" s="98" customFormat="1" ht="21" customHeight="1">
      <c r="A2" s="99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2" s="100"/>
      <c r="C2" s="101"/>
      <c r="D2" s="101"/>
      <c r="E2" s="99"/>
      <c r="F2" s="99"/>
      <c r="G2" s="99"/>
      <c r="H2" s="99"/>
      <c r="I2" s="99" t="s">
        <v>39</v>
      </c>
      <c r="J2" s="101"/>
    </row>
    <row r="3" spans="1:10" s="98" customFormat="1" ht="21" customHeight="1">
      <c r="A3" s="99" t="str">
        <f>ชื่อโครงการ!A4</f>
        <v>กลุ่มงาน : งานก่อสร้าง</v>
      </c>
      <c r="B3" s="100"/>
      <c r="C3" s="101"/>
      <c r="D3" s="101"/>
      <c r="E3" s="99"/>
      <c r="F3" s="99"/>
      <c r="G3" s="99"/>
      <c r="H3" s="99"/>
      <c r="I3" s="99"/>
      <c r="J3" s="101"/>
    </row>
    <row r="4" spans="1:10" s="98" customFormat="1" ht="21" customHeight="1">
      <c r="A4" s="102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103"/>
      <c r="C4" s="104"/>
      <c r="D4" s="104"/>
      <c r="E4" s="102"/>
      <c r="F4" s="102"/>
      <c r="G4" s="102"/>
      <c r="H4" s="102" t="s">
        <v>41</v>
      </c>
      <c r="I4" s="102"/>
      <c r="J4" s="104"/>
    </row>
    <row r="5" spans="1:10" s="98" customFormat="1" ht="21" customHeight="1">
      <c r="A5" s="102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5" s="103"/>
      <c r="C5" s="104"/>
      <c r="D5" s="104"/>
      <c r="E5" s="102"/>
      <c r="F5" s="102"/>
      <c r="G5" s="102"/>
      <c r="H5" s="102"/>
      <c r="I5" s="102"/>
      <c r="J5" s="104"/>
    </row>
    <row r="6" spans="1:10" s="98" customFormat="1" ht="21" customHeight="1">
      <c r="A6" s="102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6" s="117"/>
      <c r="C6" s="104"/>
      <c r="D6" s="104"/>
      <c r="E6" s="105"/>
      <c r="F6" s="105"/>
      <c r="G6" s="102"/>
      <c r="H6" s="105"/>
      <c r="I6" s="105"/>
      <c r="J6" s="104"/>
    </row>
    <row r="7" spans="1:10" ht="21" customHeight="1" thickBot="1">
      <c r="A7" s="314"/>
      <c r="B7" s="315"/>
      <c r="C7" s="316"/>
      <c r="D7" s="316"/>
      <c r="E7" s="314"/>
      <c r="F7" s="314"/>
      <c r="G7" s="314"/>
      <c r="H7" s="314"/>
      <c r="I7" s="314"/>
      <c r="J7" s="316" t="s">
        <v>45</v>
      </c>
    </row>
    <row r="8" spans="1:10" ht="21" customHeight="1" thickTop="1">
      <c r="A8" s="682" t="s">
        <v>33</v>
      </c>
      <c r="B8" s="682" t="s">
        <v>34</v>
      </c>
      <c r="C8" s="682" t="s">
        <v>10</v>
      </c>
      <c r="D8" s="682" t="s">
        <v>11</v>
      </c>
      <c r="E8" s="682" t="s">
        <v>55</v>
      </c>
      <c r="F8" s="682"/>
      <c r="G8" s="682" t="s">
        <v>1</v>
      </c>
      <c r="H8" s="682"/>
      <c r="I8" s="296" t="s">
        <v>56</v>
      </c>
      <c r="J8" s="682" t="s">
        <v>13</v>
      </c>
    </row>
    <row r="9" spans="1:10" ht="21" customHeight="1" thickBot="1">
      <c r="A9" s="683"/>
      <c r="B9" s="683"/>
      <c r="C9" s="684"/>
      <c r="D9" s="684"/>
      <c r="E9" s="297" t="s">
        <v>30</v>
      </c>
      <c r="F9" s="297" t="s">
        <v>12</v>
      </c>
      <c r="G9" s="297" t="s">
        <v>30</v>
      </c>
      <c r="H9" s="297" t="s">
        <v>12</v>
      </c>
      <c r="I9" s="297" t="s">
        <v>29</v>
      </c>
      <c r="J9" s="684"/>
    </row>
    <row r="10" spans="1:10" s="136" customFormat="1" ht="21.75" customHeight="1">
      <c r="A10" s="142"/>
      <c r="B10" s="133" t="s">
        <v>468</v>
      </c>
      <c r="C10" s="304"/>
      <c r="D10" s="135"/>
      <c r="E10" s="134"/>
      <c r="F10" s="134"/>
      <c r="G10" s="134"/>
      <c r="H10" s="134"/>
      <c r="I10" s="134"/>
      <c r="J10" s="135"/>
    </row>
    <row r="11" spans="1:10" s="136" customFormat="1" ht="21.75" customHeight="1">
      <c r="A11" s="163">
        <v>1</v>
      </c>
      <c r="B11" s="141" t="str">
        <f>B33</f>
        <v>งานรื้อถอน</v>
      </c>
      <c r="C11" s="305">
        <v>1</v>
      </c>
      <c r="D11" s="137" t="s">
        <v>118</v>
      </c>
      <c r="E11" s="138"/>
      <c r="F11" s="139"/>
      <c r="G11" s="139"/>
      <c r="H11" s="139"/>
      <c r="I11" s="139">
        <f>I71</f>
        <v>0</v>
      </c>
      <c r="J11" s="137"/>
    </row>
    <row r="12" spans="1:10" s="136" customFormat="1" ht="21.75" customHeight="1">
      <c r="A12" s="164">
        <v>2</v>
      </c>
      <c r="B12" s="301" t="str">
        <f>B73</f>
        <v>งานปรับปรุงหลังคา</v>
      </c>
      <c r="C12" s="305">
        <v>1</v>
      </c>
      <c r="D12" s="137" t="s">
        <v>118</v>
      </c>
      <c r="E12" s="139"/>
      <c r="F12" s="139"/>
      <c r="G12" s="139"/>
      <c r="H12" s="139"/>
      <c r="I12" s="139">
        <f>I78</f>
        <v>0</v>
      </c>
      <c r="J12" s="137"/>
    </row>
    <row r="13" spans="1:10" s="136" customFormat="1" ht="21.75" customHeight="1">
      <c r="A13" s="163">
        <v>3</v>
      </c>
      <c r="B13" s="140" t="str">
        <f>B79</f>
        <v>งานปรับปรุงฝ้าเพดาน</v>
      </c>
      <c r="C13" s="305">
        <v>1</v>
      </c>
      <c r="D13" s="137" t="s">
        <v>118</v>
      </c>
      <c r="E13" s="139"/>
      <c r="F13" s="139"/>
      <c r="G13" s="139"/>
      <c r="H13" s="139"/>
      <c r="I13" s="139">
        <f>I85</f>
        <v>0</v>
      </c>
      <c r="J13" s="137"/>
    </row>
    <row r="14" spans="1:10" s="136" customFormat="1" ht="21.75" customHeight="1">
      <c r="A14" s="164">
        <v>4</v>
      </c>
      <c r="B14" s="140" t="str">
        <f>B86</f>
        <v>งานปรับปรุงผนัง กรอบนอกอาคาร</v>
      </c>
      <c r="C14" s="305">
        <v>1</v>
      </c>
      <c r="D14" s="137" t="s">
        <v>118</v>
      </c>
      <c r="E14" s="139"/>
      <c r="F14" s="139"/>
      <c r="G14" s="139"/>
      <c r="H14" s="139"/>
      <c r="I14" s="139">
        <f>I91</f>
        <v>0</v>
      </c>
      <c r="J14" s="137"/>
    </row>
    <row r="15" spans="1:10" s="136" customFormat="1" ht="21.75" customHeight="1">
      <c r="A15" s="163">
        <v>5</v>
      </c>
      <c r="B15" s="140" t="str">
        <f>B92</f>
        <v xml:space="preserve">งานแผง Facade </v>
      </c>
      <c r="C15" s="305">
        <v>1</v>
      </c>
      <c r="D15" s="137" t="s">
        <v>118</v>
      </c>
      <c r="E15" s="139"/>
      <c r="F15" s="139"/>
      <c r="G15" s="139"/>
      <c r="H15" s="139"/>
      <c r="I15" s="139">
        <f>I97</f>
        <v>0</v>
      </c>
      <c r="J15" s="137"/>
    </row>
    <row r="16" spans="1:10" s="136" customFormat="1" ht="21.75" customHeight="1">
      <c r="A16" s="164">
        <v>6</v>
      </c>
      <c r="B16" s="141" t="str">
        <f>B99</f>
        <v>งานปรับปรุง BOX Space</v>
      </c>
      <c r="C16" s="305">
        <v>1</v>
      </c>
      <c r="D16" s="137" t="s">
        <v>118</v>
      </c>
      <c r="E16" s="139"/>
      <c r="F16" s="139"/>
      <c r="G16" s="139"/>
      <c r="H16" s="139"/>
      <c r="I16" s="139">
        <f>I118</f>
        <v>0</v>
      </c>
      <c r="J16" s="137"/>
    </row>
    <row r="17" spans="1:24" s="136" customFormat="1" ht="21" customHeight="1">
      <c r="A17" s="163">
        <v>7</v>
      </c>
      <c r="B17" s="141" t="str">
        <f>B121</f>
        <v>งานปรับปรุงโถงทางเข้า ชั้นที่ 1</v>
      </c>
      <c r="C17" s="305">
        <v>1</v>
      </c>
      <c r="D17" s="137" t="s">
        <v>118</v>
      </c>
      <c r="E17" s="139"/>
      <c r="F17" s="139"/>
      <c r="G17" s="139"/>
      <c r="H17" s="139"/>
      <c r="I17" s="139">
        <f>I142</f>
        <v>0</v>
      </c>
      <c r="J17" s="137"/>
    </row>
    <row r="18" spans="1:24" s="136" customFormat="1" ht="21.75" customHeight="1">
      <c r="A18" s="164">
        <v>8</v>
      </c>
      <c r="B18" s="141" t="str">
        <f>B143</f>
        <v>งานปรับปรุง ห้องปฎิบัติการวิจัยน้ำ ชั้นที่ 1</v>
      </c>
      <c r="C18" s="305">
        <v>1</v>
      </c>
      <c r="D18" s="137" t="s">
        <v>118</v>
      </c>
      <c r="E18" s="139"/>
      <c r="F18" s="139"/>
      <c r="G18" s="139"/>
      <c r="H18" s="139"/>
      <c r="I18" s="139">
        <f>I171</f>
        <v>0</v>
      </c>
      <c r="J18" s="137"/>
    </row>
    <row r="19" spans="1:24" s="136" customFormat="1" ht="21.75" customHeight="1">
      <c r="A19" s="163">
        <v>9</v>
      </c>
      <c r="B19" s="140" t="str">
        <f>B172</f>
        <v>งานปรับปรุง ห้องปฏิบัติการวิจัยพัฒนาและผลิตอุปกรณ์อิเล็กทรอนิกส์ ชั้นที่ 1 (Semi-Conductor)</v>
      </c>
      <c r="C19" s="305">
        <v>1</v>
      </c>
      <c r="D19" s="137" t="s">
        <v>118</v>
      </c>
      <c r="E19" s="139"/>
      <c r="F19" s="139"/>
      <c r="G19" s="139"/>
      <c r="H19" s="139"/>
      <c r="I19" s="139">
        <f>I189</f>
        <v>0</v>
      </c>
      <c r="J19" s="137"/>
    </row>
    <row r="20" spans="1:24" s="136" customFormat="1" ht="21.75" customHeight="1">
      <c r="A20" s="164">
        <v>10</v>
      </c>
      <c r="B20" s="140" t="str">
        <f>B190</f>
        <v>งานปรับปรุงภายในโถงอาคาร ชั้นที่ 1, ชั้นที่ 2, ชั้นที่ 3 และชั้นที่ 4</v>
      </c>
      <c r="C20" s="305">
        <v>1</v>
      </c>
      <c r="D20" s="137" t="s">
        <v>118</v>
      </c>
      <c r="E20" s="139"/>
      <c r="F20" s="139"/>
      <c r="G20" s="139"/>
      <c r="H20" s="139"/>
      <c r="I20" s="139">
        <f>I198</f>
        <v>0</v>
      </c>
      <c r="J20" s="137"/>
    </row>
    <row r="21" spans="1:24" s="136" customFormat="1" ht="21.75" customHeight="1">
      <c r="A21" s="163">
        <v>11</v>
      </c>
      <c r="B21" s="141" t="str">
        <f>B199</f>
        <v>งานโครงสร้าง</v>
      </c>
      <c r="C21" s="305">
        <v>1</v>
      </c>
      <c r="D21" s="137" t="s">
        <v>118</v>
      </c>
      <c r="E21" s="139"/>
      <c r="F21" s="139"/>
      <c r="G21" s="139"/>
      <c r="H21" s="139"/>
      <c r="I21" s="139">
        <f>I222</f>
        <v>0</v>
      </c>
      <c r="J21" s="137"/>
    </row>
    <row r="22" spans="1:24" s="108" customFormat="1" ht="21" customHeight="1">
      <c r="A22" s="164">
        <v>12</v>
      </c>
      <c r="B22" s="141" t="str">
        <f>B223</f>
        <v>งานปรับปรุงระบบระบายน้ำฝน</v>
      </c>
      <c r="C22" s="305">
        <v>1</v>
      </c>
      <c r="D22" s="137" t="s">
        <v>118</v>
      </c>
      <c r="E22" s="139"/>
      <c r="F22" s="139"/>
      <c r="G22" s="139"/>
      <c r="H22" s="139"/>
      <c r="I22" s="139">
        <f>I240</f>
        <v>0</v>
      </c>
      <c r="J22" s="137"/>
      <c r="K22" s="136"/>
    </row>
    <row r="23" spans="1:24" s="108" customFormat="1" ht="21" customHeight="1">
      <c r="A23" s="163">
        <v>13</v>
      </c>
      <c r="B23" s="320" t="str">
        <f>B241</f>
        <v>หมวดงานระบบปรับอากาศและระบายอากาศ</v>
      </c>
      <c r="C23" s="305">
        <v>1</v>
      </c>
      <c r="D23" s="137" t="s">
        <v>118</v>
      </c>
      <c r="E23" s="131"/>
      <c r="F23" s="132"/>
      <c r="G23" s="131"/>
      <c r="H23" s="131"/>
      <c r="I23" s="132">
        <f>I426</f>
        <v>0</v>
      </c>
      <c r="J23" s="173"/>
      <c r="K23" s="136"/>
    </row>
    <row r="24" spans="1:24" s="108" customFormat="1" ht="21" customHeight="1">
      <c r="A24" s="164">
        <v>14</v>
      </c>
      <c r="B24" s="320" t="str">
        <f>B429</f>
        <v>หมวดงานไฟฟ้ากำลังและไฟฟ้าสื่อสาร</v>
      </c>
      <c r="C24" s="305">
        <v>1</v>
      </c>
      <c r="D24" s="137" t="s">
        <v>118</v>
      </c>
      <c r="E24" s="131"/>
      <c r="F24" s="132"/>
      <c r="G24" s="131"/>
      <c r="H24" s="131"/>
      <c r="I24" s="132">
        <f>I491</f>
        <v>0</v>
      </c>
      <c r="J24" s="173"/>
      <c r="K24" s="136"/>
    </row>
    <row r="25" spans="1:24" s="144" customFormat="1" ht="24">
      <c r="A25" s="163">
        <v>15</v>
      </c>
      <c r="B25" s="335" t="str">
        <f>B493</f>
        <v>งานปรับุปรุงห้องน้ำ</v>
      </c>
      <c r="C25" s="305">
        <v>1</v>
      </c>
      <c r="D25" s="137" t="s">
        <v>118</v>
      </c>
      <c r="E25" s="95"/>
      <c r="F25" s="95"/>
      <c r="G25" s="95"/>
      <c r="H25" s="95"/>
      <c r="I25" s="95">
        <f>I518</f>
        <v>0</v>
      </c>
      <c r="J25" s="143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spans="1:24" s="144" customFormat="1" ht="24">
      <c r="A26" s="164">
        <v>16</v>
      </c>
      <c r="B26" s="485" t="str">
        <f>B519</f>
        <v>งานปรับปรุง ห้องเรียน</v>
      </c>
      <c r="C26" s="305">
        <v>1</v>
      </c>
      <c r="D26" s="137" t="s">
        <v>118</v>
      </c>
      <c r="E26" s="95"/>
      <c r="F26" s="95"/>
      <c r="G26" s="95"/>
      <c r="H26" s="95"/>
      <c r="I26" s="95">
        <f>I585</f>
        <v>0</v>
      </c>
      <c r="J26" s="143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spans="1:24" s="144" customFormat="1" ht="24">
      <c r="A27" s="145"/>
      <c r="B27" s="146"/>
      <c r="C27" s="147"/>
      <c r="D27" s="148"/>
      <c r="E27" s="149"/>
      <c r="F27" s="149"/>
      <c r="G27" s="149"/>
      <c r="H27" s="149"/>
      <c r="I27" s="149"/>
      <c r="J27" s="145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</row>
    <row r="28" spans="1:24" s="144" customFormat="1" ht="24">
      <c r="A28" s="145"/>
      <c r="B28" s="146"/>
      <c r="C28" s="147"/>
      <c r="D28" s="148"/>
      <c r="E28" s="149"/>
      <c r="F28" s="149"/>
      <c r="G28" s="149"/>
      <c r="H28" s="149"/>
      <c r="I28" s="149"/>
      <c r="J28" s="145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</row>
    <row r="29" spans="1:24" s="153" customFormat="1" ht="24">
      <c r="A29" s="150"/>
      <c r="B29" s="151"/>
      <c r="C29" s="152"/>
      <c r="D29" s="148"/>
      <c r="E29" s="149"/>
      <c r="F29" s="149"/>
      <c r="G29" s="149"/>
      <c r="H29" s="149"/>
      <c r="I29" s="149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</row>
    <row r="30" spans="1:24" s="153" customFormat="1" ht="24">
      <c r="A30" s="150"/>
      <c r="B30" s="151"/>
      <c r="C30" s="152"/>
      <c r="D30" s="148"/>
      <c r="E30" s="149"/>
      <c r="F30" s="149"/>
      <c r="G30" s="149"/>
      <c r="H30" s="149"/>
      <c r="I30" s="149"/>
      <c r="J30" s="150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</row>
    <row r="31" spans="1:24" s="153" customFormat="1" ht="24">
      <c r="A31" s="150"/>
      <c r="B31" s="151"/>
      <c r="C31" s="152"/>
      <c r="D31" s="148"/>
      <c r="E31" s="149"/>
      <c r="F31" s="149"/>
      <c r="G31" s="149"/>
      <c r="H31" s="149"/>
      <c r="I31" s="149"/>
      <c r="J31" s="150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</row>
    <row r="32" spans="1:24" s="153" customFormat="1" ht="48">
      <c r="A32" s="187"/>
      <c r="B32" s="188" t="s">
        <v>469</v>
      </c>
      <c r="C32" s="189"/>
      <c r="D32" s="190"/>
      <c r="E32" s="191"/>
      <c r="F32" s="191"/>
      <c r="G32" s="191"/>
      <c r="H32" s="191"/>
      <c r="I32" s="183">
        <f>SUM(I11:I31)</f>
        <v>0</v>
      </c>
      <c r="J32" s="187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</row>
    <row r="33" spans="1:24" s="144" customFormat="1" ht="24">
      <c r="A33" s="150">
        <v>1</v>
      </c>
      <c r="B33" s="165" t="s">
        <v>145</v>
      </c>
      <c r="C33" s="121"/>
      <c r="D33" s="167"/>
      <c r="E33" s="159"/>
      <c r="F33" s="149"/>
      <c r="G33" s="159"/>
      <c r="H33" s="149"/>
      <c r="I33" s="149"/>
      <c r="J33" s="145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</row>
    <row r="34" spans="1:24" s="144" customFormat="1" ht="24">
      <c r="A34" s="145">
        <v>1.1000000000000001</v>
      </c>
      <c r="B34" s="154" t="s">
        <v>148</v>
      </c>
      <c r="C34" s="121"/>
      <c r="D34" s="167"/>
      <c r="E34" s="159"/>
      <c r="F34" s="149"/>
      <c r="G34" s="159"/>
      <c r="H34" s="149"/>
      <c r="I34" s="149"/>
      <c r="J34" s="145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</row>
    <row r="35" spans="1:24" s="153" customFormat="1" ht="24">
      <c r="A35" s="145"/>
      <c r="B35" s="154" t="s">
        <v>159</v>
      </c>
      <c r="C35" s="121">
        <f>27.25*39.3</f>
        <v>1070.93</v>
      </c>
      <c r="D35" s="167" t="s">
        <v>15</v>
      </c>
      <c r="E35" s="159"/>
      <c r="F35" s="149">
        <f t="shared" ref="F35:F60" si="0">C35*E35</f>
        <v>0</v>
      </c>
      <c r="G35" s="159"/>
      <c r="H35" s="149">
        <f t="shared" ref="H35:H60" si="1">C35*G35</f>
        <v>0</v>
      </c>
      <c r="I35" s="149">
        <f t="shared" ref="I35:I50" si="2">F35+H35</f>
        <v>0</v>
      </c>
      <c r="J35" s="150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</row>
    <row r="36" spans="1:24" s="153" customFormat="1" ht="24">
      <c r="A36" s="145"/>
      <c r="B36" s="154" t="s">
        <v>160</v>
      </c>
      <c r="C36" s="121">
        <f>(24.05*39.83)+(8.45*50.75)</f>
        <v>1386.75</v>
      </c>
      <c r="D36" s="167" t="s">
        <v>15</v>
      </c>
      <c r="E36" s="159"/>
      <c r="F36" s="149">
        <f t="shared" si="0"/>
        <v>0</v>
      </c>
      <c r="G36" s="159"/>
      <c r="H36" s="149">
        <f t="shared" si="1"/>
        <v>0</v>
      </c>
      <c r="I36" s="149">
        <f t="shared" si="2"/>
        <v>0</v>
      </c>
      <c r="J36" s="150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s="144" customFormat="1" ht="24">
      <c r="A37" s="145"/>
      <c r="B37" s="154" t="s">
        <v>161</v>
      </c>
      <c r="C37" s="121">
        <f>27.25*15.8</f>
        <v>430.55</v>
      </c>
      <c r="D37" s="167" t="s">
        <v>15</v>
      </c>
      <c r="E37" s="159"/>
      <c r="F37" s="149">
        <f t="shared" si="0"/>
        <v>0</v>
      </c>
      <c r="G37" s="159"/>
      <c r="H37" s="149">
        <f t="shared" si="1"/>
        <v>0</v>
      </c>
      <c r="I37" s="149">
        <f t="shared" si="2"/>
        <v>0</v>
      </c>
      <c r="J37" s="150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</row>
    <row r="38" spans="1:24" s="144" customFormat="1" ht="24">
      <c r="A38" s="145"/>
      <c r="B38" s="154" t="s">
        <v>162</v>
      </c>
      <c r="C38" s="121">
        <f>(8.65*2.75)+(3.6*11.15)+(7*21.4)+(11.55*2.75)</f>
        <v>245.49</v>
      </c>
      <c r="D38" s="167" t="s">
        <v>15</v>
      </c>
      <c r="E38" s="159"/>
      <c r="F38" s="149">
        <f t="shared" si="0"/>
        <v>0</v>
      </c>
      <c r="G38" s="159"/>
      <c r="H38" s="149">
        <f t="shared" si="1"/>
        <v>0</v>
      </c>
      <c r="I38" s="149">
        <f t="shared" si="2"/>
        <v>0</v>
      </c>
      <c r="J38" s="150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</row>
    <row r="39" spans="1:24" s="144" customFormat="1" ht="24">
      <c r="A39" s="145"/>
      <c r="B39" s="154" t="s">
        <v>163</v>
      </c>
      <c r="C39" s="147">
        <f>(66*2)+110</f>
        <v>242</v>
      </c>
      <c r="D39" s="167" t="s">
        <v>15</v>
      </c>
      <c r="E39" s="155"/>
      <c r="F39" s="149">
        <f t="shared" si="0"/>
        <v>0</v>
      </c>
      <c r="G39" s="149"/>
      <c r="H39" s="149">
        <f t="shared" si="1"/>
        <v>0</v>
      </c>
      <c r="I39" s="149">
        <f t="shared" si="2"/>
        <v>0</v>
      </c>
      <c r="J39" s="145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  <row r="40" spans="1:24" s="144" customFormat="1" ht="24">
      <c r="A40" s="145"/>
      <c r="B40" s="154" t="s">
        <v>164</v>
      </c>
      <c r="C40" s="147">
        <f>(19.5*11.8)</f>
        <v>230.1</v>
      </c>
      <c r="D40" s="167" t="s">
        <v>15</v>
      </c>
      <c r="E40" s="149"/>
      <c r="F40" s="149">
        <f t="shared" si="0"/>
        <v>0</v>
      </c>
      <c r="G40" s="149"/>
      <c r="H40" s="149">
        <f t="shared" si="1"/>
        <v>0</v>
      </c>
      <c r="I40" s="149">
        <f t="shared" si="2"/>
        <v>0</v>
      </c>
      <c r="J40" s="145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</row>
    <row r="41" spans="1:24" s="144" customFormat="1" ht="24">
      <c r="A41" s="145"/>
      <c r="B41" s="154" t="s">
        <v>165</v>
      </c>
      <c r="C41" s="147">
        <f>(19.5*19.8)*2</f>
        <v>772.2</v>
      </c>
      <c r="D41" s="167" t="s">
        <v>15</v>
      </c>
      <c r="E41" s="149"/>
      <c r="F41" s="149">
        <f t="shared" si="0"/>
        <v>0</v>
      </c>
      <c r="G41" s="149"/>
      <c r="H41" s="149">
        <f t="shared" si="1"/>
        <v>0</v>
      </c>
      <c r="I41" s="149">
        <f t="shared" si="2"/>
        <v>0</v>
      </c>
      <c r="J41" s="145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</row>
    <row r="42" spans="1:24" s="144" customFormat="1" ht="24">
      <c r="A42" s="157"/>
      <c r="B42" s="156"/>
      <c r="C42" s="169"/>
      <c r="D42" s="167"/>
      <c r="E42" s="159"/>
      <c r="F42" s="149">
        <f>SUM(F35:F41)</f>
        <v>0</v>
      </c>
      <c r="G42" s="159"/>
      <c r="H42" s="155">
        <f>SUM(H35:H41)</f>
        <v>0</v>
      </c>
      <c r="I42" s="155">
        <f t="shared" si="2"/>
        <v>0</v>
      </c>
      <c r="J42" s="157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</row>
    <row r="43" spans="1:24" s="144" customFormat="1" ht="24">
      <c r="A43" s="145">
        <v>1.2</v>
      </c>
      <c r="B43" s="154" t="s">
        <v>166</v>
      </c>
      <c r="C43" s="169"/>
      <c r="D43" s="167"/>
      <c r="E43" s="159"/>
      <c r="F43" s="149"/>
      <c r="G43" s="159"/>
      <c r="H43" s="155"/>
      <c r="I43" s="155"/>
      <c r="J43" s="157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</row>
    <row r="44" spans="1:24" s="144" customFormat="1" ht="24">
      <c r="A44" s="157"/>
      <c r="B44" s="159" t="s">
        <v>167</v>
      </c>
      <c r="C44" s="169">
        <v>114</v>
      </c>
      <c r="D44" s="167" t="s">
        <v>15</v>
      </c>
      <c r="E44" s="159"/>
      <c r="F44" s="149">
        <f t="shared" si="0"/>
        <v>0</v>
      </c>
      <c r="G44" s="159"/>
      <c r="H44" s="149">
        <f t="shared" si="1"/>
        <v>0</v>
      </c>
      <c r="I44" s="149">
        <f t="shared" si="2"/>
        <v>0</v>
      </c>
      <c r="J44" s="157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</row>
    <row r="45" spans="1:24" s="144" customFormat="1" ht="24">
      <c r="A45" s="157"/>
      <c r="B45" s="159" t="s">
        <v>168</v>
      </c>
      <c r="C45" s="169">
        <f>(80.75+67.2+149)</f>
        <v>296.95</v>
      </c>
      <c r="D45" s="167" t="s">
        <v>15</v>
      </c>
      <c r="E45" s="159"/>
      <c r="F45" s="149">
        <f t="shared" si="0"/>
        <v>0</v>
      </c>
      <c r="G45" s="159"/>
      <c r="H45" s="149">
        <f t="shared" si="1"/>
        <v>0</v>
      </c>
      <c r="I45" s="149">
        <f t="shared" si="2"/>
        <v>0</v>
      </c>
      <c r="J45" s="157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</row>
    <row r="46" spans="1:24" s="144" customFormat="1" ht="24">
      <c r="A46" s="157"/>
      <c r="B46" s="159" t="s">
        <v>169</v>
      </c>
      <c r="C46" s="169">
        <v>239</v>
      </c>
      <c r="D46" s="167" t="s">
        <v>15</v>
      </c>
      <c r="E46" s="159"/>
      <c r="F46" s="149">
        <f t="shared" si="0"/>
        <v>0</v>
      </c>
      <c r="G46" s="159"/>
      <c r="H46" s="149">
        <f t="shared" si="1"/>
        <v>0</v>
      </c>
      <c r="I46" s="149">
        <f t="shared" si="2"/>
        <v>0</v>
      </c>
      <c r="J46" s="157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</row>
    <row r="47" spans="1:24" s="144" customFormat="1" ht="24">
      <c r="A47" s="157"/>
      <c r="B47" s="159" t="s">
        <v>170</v>
      </c>
      <c r="C47" s="169">
        <v>113.75</v>
      </c>
      <c r="D47" s="167" t="s">
        <v>15</v>
      </c>
      <c r="E47" s="159"/>
      <c r="F47" s="149">
        <f t="shared" si="0"/>
        <v>0</v>
      </c>
      <c r="G47" s="159"/>
      <c r="H47" s="149">
        <f t="shared" si="1"/>
        <v>0</v>
      </c>
      <c r="I47" s="149">
        <f t="shared" si="2"/>
        <v>0</v>
      </c>
      <c r="J47" s="157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</row>
    <row r="48" spans="1:24" s="144" customFormat="1" ht="24">
      <c r="A48" s="157"/>
      <c r="B48" s="159" t="s">
        <v>171</v>
      </c>
      <c r="C48" s="169">
        <v>370</v>
      </c>
      <c r="D48" s="167" t="s">
        <v>15</v>
      </c>
      <c r="E48" s="159"/>
      <c r="F48" s="149">
        <f t="shared" si="0"/>
        <v>0</v>
      </c>
      <c r="G48" s="159"/>
      <c r="H48" s="149">
        <f t="shared" si="1"/>
        <v>0</v>
      </c>
      <c r="I48" s="149">
        <f t="shared" si="2"/>
        <v>0</v>
      </c>
      <c r="J48" s="157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</row>
    <row r="49" spans="1:24" s="144" customFormat="1" ht="24">
      <c r="A49" s="157"/>
      <c r="B49" s="159" t="s">
        <v>172</v>
      </c>
      <c r="C49" s="169">
        <v>82</v>
      </c>
      <c r="D49" s="167" t="s">
        <v>15</v>
      </c>
      <c r="E49" s="159"/>
      <c r="F49" s="149">
        <f t="shared" si="0"/>
        <v>0</v>
      </c>
      <c r="G49" s="159"/>
      <c r="H49" s="149">
        <f t="shared" si="1"/>
        <v>0</v>
      </c>
      <c r="I49" s="149">
        <f t="shared" si="2"/>
        <v>0</v>
      </c>
      <c r="J49" s="157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</row>
    <row r="50" spans="1:24" s="144" customFormat="1" ht="24">
      <c r="A50" s="157"/>
      <c r="B50" s="159" t="s">
        <v>173</v>
      </c>
      <c r="C50" s="169">
        <v>54.5</v>
      </c>
      <c r="D50" s="167" t="s">
        <v>15</v>
      </c>
      <c r="E50" s="159"/>
      <c r="F50" s="149">
        <f t="shared" si="0"/>
        <v>0</v>
      </c>
      <c r="G50" s="159"/>
      <c r="H50" s="149">
        <f t="shared" si="1"/>
        <v>0</v>
      </c>
      <c r="I50" s="149">
        <f t="shared" si="2"/>
        <v>0</v>
      </c>
      <c r="J50" s="157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</row>
    <row r="51" spans="1:24" s="144" customFormat="1" ht="24">
      <c r="A51" s="157"/>
      <c r="B51" s="159" t="s">
        <v>174</v>
      </c>
      <c r="C51" s="169">
        <f>234.5*0.5</f>
        <v>117.25</v>
      </c>
      <c r="D51" s="167" t="s">
        <v>15</v>
      </c>
      <c r="E51" s="159"/>
      <c r="F51" s="149"/>
      <c r="G51" s="159"/>
      <c r="H51" s="149">
        <f>C51*G51</f>
        <v>0</v>
      </c>
      <c r="I51" s="149">
        <f>F51+H51</f>
        <v>0</v>
      </c>
      <c r="J51" s="157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</row>
    <row r="52" spans="1:24" s="144" customFormat="1" ht="24">
      <c r="A52" s="157"/>
      <c r="B52" s="308"/>
      <c r="C52" s="169"/>
      <c r="D52" s="167"/>
      <c r="E52" s="159"/>
      <c r="F52" s="149">
        <f>SUM(F44:F50)</f>
        <v>0</v>
      </c>
      <c r="G52" s="159"/>
      <c r="H52" s="155">
        <f>SUM(H44:H51)</f>
        <v>0</v>
      </c>
      <c r="I52" s="155">
        <f>F52+H52</f>
        <v>0</v>
      </c>
      <c r="J52" s="157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</row>
    <row r="53" spans="1:24" s="144" customFormat="1" ht="24">
      <c r="A53" s="145">
        <v>1.3</v>
      </c>
      <c r="B53" s="349" t="s">
        <v>149</v>
      </c>
      <c r="C53" s="169"/>
      <c r="D53" s="170"/>
      <c r="E53" s="159"/>
      <c r="F53" s="149"/>
      <c r="G53" s="159"/>
      <c r="H53" s="149"/>
      <c r="I53" s="149"/>
      <c r="J53" s="145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</row>
    <row r="54" spans="1:24" s="158" customFormat="1" ht="24">
      <c r="A54" s="145"/>
      <c r="B54" s="159" t="s">
        <v>150</v>
      </c>
      <c r="C54" s="169">
        <f>(23.9-8.5+24.25)*3.2</f>
        <v>126.88</v>
      </c>
      <c r="D54" s="167" t="s">
        <v>15</v>
      </c>
      <c r="E54" s="159"/>
      <c r="F54" s="149">
        <f t="shared" si="0"/>
        <v>0</v>
      </c>
      <c r="G54" s="159"/>
      <c r="H54" s="149">
        <f t="shared" si="1"/>
        <v>0</v>
      </c>
      <c r="I54" s="149">
        <f t="shared" ref="I54:I60" si="3">F54+H54</f>
        <v>0</v>
      </c>
      <c r="J54" s="145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</row>
    <row r="55" spans="1:24" s="158" customFormat="1" ht="24">
      <c r="A55" s="145"/>
      <c r="B55" s="159" t="s">
        <v>151</v>
      </c>
      <c r="C55" s="169">
        <f>((11.45*3.2)-(14.25+5.5))+((23.45*3.2)-(23*1.9))</f>
        <v>48.23</v>
      </c>
      <c r="D55" s="167" t="s">
        <v>15</v>
      </c>
      <c r="E55" s="159"/>
      <c r="F55" s="149">
        <f t="shared" si="0"/>
        <v>0</v>
      </c>
      <c r="G55" s="159"/>
      <c r="H55" s="149">
        <f t="shared" si="1"/>
        <v>0</v>
      </c>
      <c r="I55" s="149">
        <f t="shared" si="3"/>
        <v>0</v>
      </c>
      <c r="J55" s="145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</row>
    <row r="56" spans="1:24" s="158" customFormat="1" ht="24">
      <c r="A56" s="145"/>
      <c r="B56" s="159" t="s">
        <v>176</v>
      </c>
      <c r="C56" s="169">
        <f>(146.65+29.3+8.75)</f>
        <v>184.7</v>
      </c>
      <c r="D56" s="167" t="s">
        <v>15</v>
      </c>
      <c r="E56" s="159"/>
      <c r="F56" s="149">
        <f t="shared" si="0"/>
        <v>0</v>
      </c>
      <c r="G56" s="159"/>
      <c r="H56" s="149">
        <f t="shared" si="1"/>
        <v>0</v>
      </c>
      <c r="I56" s="149">
        <f t="shared" si="3"/>
        <v>0</v>
      </c>
      <c r="J56" s="145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</row>
    <row r="57" spans="1:24" s="158" customFormat="1" ht="24">
      <c r="A57" s="145"/>
      <c r="B57" s="159" t="s">
        <v>157</v>
      </c>
      <c r="C57" s="169">
        <f>(293+235+174)</f>
        <v>702</v>
      </c>
      <c r="D57" s="167" t="s">
        <v>15</v>
      </c>
      <c r="E57" s="159"/>
      <c r="F57" s="149">
        <f t="shared" si="0"/>
        <v>0</v>
      </c>
      <c r="G57" s="159"/>
      <c r="H57" s="149">
        <f t="shared" si="1"/>
        <v>0</v>
      </c>
      <c r="I57" s="149">
        <f t="shared" si="3"/>
        <v>0</v>
      </c>
      <c r="J57" s="145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</row>
    <row r="58" spans="1:24" s="158" customFormat="1" ht="24">
      <c r="A58" s="145"/>
      <c r="B58" s="159" t="s">
        <v>155</v>
      </c>
      <c r="C58" s="169">
        <f>(47.6+28.9+111+285+(13*11.55))</f>
        <v>622.65</v>
      </c>
      <c r="D58" s="167" t="s">
        <v>15</v>
      </c>
      <c r="E58" s="159"/>
      <c r="F58" s="149">
        <f t="shared" si="0"/>
        <v>0</v>
      </c>
      <c r="G58" s="159"/>
      <c r="H58" s="149">
        <f t="shared" si="1"/>
        <v>0</v>
      </c>
      <c r="I58" s="149">
        <f t="shared" si="3"/>
        <v>0</v>
      </c>
      <c r="J58" s="145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</row>
    <row r="59" spans="1:24" s="158" customFormat="1" ht="24">
      <c r="A59" s="145"/>
      <c r="B59" s="159" t="s">
        <v>156</v>
      </c>
      <c r="C59" s="169">
        <f>(351+290+360)</f>
        <v>1001</v>
      </c>
      <c r="D59" s="167" t="s">
        <v>15</v>
      </c>
      <c r="E59" s="159"/>
      <c r="F59" s="149">
        <f t="shared" si="0"/>
        <v>0</v>
      </c>
      <c r="G59" s="159"/>
      <c r="H59" s="149">
        <f t="shared" si="1"/>
        <v>0</v>
      </c>
      <c r="I59" s="149">
        <f t="shared" si="3"/>
        <v>0</v>
      </c>
      <c r="J59" s="145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</row>
    <row r="60" spans="1:24" s="158" customFormat="1" ht="24">
      <c r="A60" s="145"/>
      <c r="B60" s="159" t="s">
        <v>158</v>
      </c>
      <c r="C60" s="169">
        <f>(72+207+86.5+54)</f>
        <v>419.5</v>
      </c>
      <c r="D60" s="167" t="s">
        <v>15</v>
      </c>
      <c r="E60" s="159"/>
      <c r="F60" s="149">
        <f t="shared" si="0"/>
        <v>0</v>
      </c>
      <c r="G60" s="159"/>
      <c r="H60" s="149">
        <f t="shared" si="1"/>
        <v>0</v>
      </c>
      <c r="I60" s="149">
        <f t="shared" si="3"/>
        <v>0</v>
      </c>
      <c r="J60" s="145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</row>
    <row r="61" spans="1:24" s="158" customFormat="1" ht="24">
      <c r="A61" s="145"/>
      <c r="B61" s="159"/>
      <c r="C61" s="169"/>
      <c r="D61" s="167"/>
      <c r="E61" s="159"/>
      <c r="F61" s="155">
        <f>SUM(F54:F60)</f>
        <v>0</v>
      </c>
      <c r="G61" s="159"/>
      <c r="H61" s="155">
        <f>SUM(H54:H60)</f>
        <v>0</v>
      </c>
      <c r="I61" s="155">
        <f>F61+H61</f>
        <v>0</v>
      </c>
      <c r="J61" s="145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</row>
    <row r="62" spans="1:24" s="144" customFormat="1" ht="24">
      <c r="A62" s="145">
        <v>1.4</v>
      </c>
      <c r="B62" s="349" t="s">
        <v>152</v>
      </c>
      <c r="C62" s="302"/>
      <c r="D62" s="303"/>
      <c r="E62" s="160"/>
      <c r="F62" s="155"/>
      <c r="G62" s="166"/>
      <c r="H62" s="155"/>
      <c r="I62" s="155"/>
      <c r="J62" s="145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</row>
    <row r="63" spans="1:24" s="144" customFormat="1" ht="24">
      <c r="A63" s="145"/>
      <c r="B63" s="159" t="s">
        <v>153</v>
      </c>
      <c r="C63" s="302">
        <f>51.65</f>
        <v>51.65</v>
      </c>
      <c r="D63" s="167" t="s">
        <v>14</v>
      </c>
      <c r="E63" s="160"/>
      <c r="F63" s="149">
        <f>C63*E63</f>
        <v>0</v>
      </c>
      <c r="G63" s="159"/>
      <c r="H63" s="149">
        <f>C63*G63</f>
        <v>0</v>
      </c>
      <c r="I63" s="149">
        <f>F63+H63</f>
        <v>0</v>
      </c>
      <c r="J63" s="145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</row>
    <row r="64" spans="1:24" s="144" customFormat="1" ht="24">
      <c r="A64" s="145"/>
      <c r="B64" s="159" t="s">
        <v>154</v>
      </c>
      <c r="C64" s="121">
        <f>58.5+33+15.4</f>
        <v>106.9</v>
      </c>
      <c r="D64" s="167" t="s">
        <v>15</v>
      </c>
      <c r="E64" s="159"/>
      <c r="F64" s="149">
        <f>C64*E64</f>
        <v>0</v>
      </c>
      <c r="G64" s="159"/>
      <c r="H64" s="149">
        <f>C64*G64</f>
        <v>0</v>
      </c>
      <c r="I64" s="149">
        <f>F64+H64</f>
        <v>0</v>
      </c>
      <c r="J64" s="145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</row>
    <row r="65" spans="1:24" s="144" customFormat="1" ht="24">
      <c r="A65" s="145"/>
      <c r="B65" s="159"/>
      <c r="C65" s="121"/>
      <c r="D65" s="167"/>
      <c r="E65" s="159"/>
      <c r="F65" s="155">
        <f>SUM(F63:F64)</f>
        <v>0</v>
      </c>
      <c r="G65" s="159"/>
      <c r="H65" s="155">
        <f>SUM(H63:H64)</f>
        <v>0</v>
      </c>
      <c r="I65" s="155">
        <f t="shared" ref="I65:I71" si="4">F65+H65</f>
        <v>0</v>
      </c>
      <c r="J65" s="145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</row>
    <row r="66" spans="1:24" s="144" customFormat="1" ht="24">
      <c r="A66" s="145">
        <v>1.5</v>
      </c>
      <c r="B66" s="159" t="s">
        <v>179</v>
      </c>
      <c r="C66" s="307"/>
      <c r="D66" s="167"/>
      <c r="E66" s="160"/>
      <c r="F66" s="155"/>
      <c r="G66" s="159"/>
      <c r="H66" s="155"/>
      <c r="I66" s="155"/>
      <c r="J66" s="145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</row>
    <row r="67" spans="1:24" s="144" customFormat="1" ht="24">
      <c r="A67" s="145"/>
      <c r="B67" s="159" t="s">
        <v>180</v>
      </c>
      <c r="C67" s="307">
        <f>31.5+13.8+23.8+(19.5*3)+26.25+26.25</f>
        <v>180.1</v>
      </c>
      <c r="D67" s="167" t="s">
        <v>177</v>
      </c>
      <c r="E67" s="160"/>
      <c r="F67" s="149">
        <f>C67*E67</f>
        <v>0</v>
      </c>
      <c r="G67" s="159"/>
      <c r="H67" s="149">
        <f>C67*G67</f>
        <v>0</v>
      </c>
      <c r="I67" s="149">
        <f>F67+H67</f>
        <v>0</v>
      </c>
      <c r="J67" s="145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</row>
    <row r="68" spans="1:24" s="144" customFormat="1" ht="24">
      <c r="A68" s="145"/>
      <c r="B68" s="159" t="s">
        <v>181</v>
      </c>
      <c r="C68" s="307">
        <v>155</v>
      </c>
      <c r="D68" s="167" t="s">
        <v>15</v>
      </c>
      <c r="E68" s="160"/>
      <c r="F68" s="149">
        <f>C68*E68</f>
        <v>0</v>
      </c>
      <c r="G68" s="159"/>
      <c r="H68" s="149">
        <f>C68*G68</f>
        <v>0</v>
      </c>
      <c r="I68" s="149">
        <f>F68+H68</f>
        <v>0</v>
      </c>
      <c r="J68" s="145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</row>
    <row r="69" spans="1:24" s="144" customFormat="1" ht="24">
      <c r="A69" s="145"/>
      <c r="B69" s="159" t="s">
        <v>182</v>
      </c>
      <c r="C69" s="307">
        <v>60</v>
      </c>
      <c r="D69" s="167" t="s">
        <v>177</v>
      </c>
      <c r="E69" s="160"/>
      <c r="F69" s="149">
        <f>C69*E69</f>
        <v>0</v>
      </c>
      <c r="G69" s="159"/>
      <c r="H69" s="149">
        <f>C69*G69</f>
        <v>0</v>
      </c>
      <c r="I69" s="149">
        <f>F69+H69</f>
        <v>0</v>
      </c>
      <c r="J69" s="145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</row>
    <row r="70" spans="1:24" s="144" customFormat="1" ht="24">
      <c r="A70" s="145"/>
      <c r="B70" s="159"/>
      <c r="C70" s="307"/>
      <c r="D70" s="167"/>
      <c r="E70" s="160"/>
      <c r="F70" s="155">
        <f>SUM(F67:F69)</f>
        <v>0</v>
      </c>
      <c r="G70" s="159"/>
      <c r="H70" s="155">
        <f>SUM(H67:H69)</f>
        <v>0</v>
      </c>
      <c r="I70" s="155">
        <f t="shared" si="4"/>
        <v>0</v>
      </c>
      <c r="J70" s="145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</row>
    <row r="71" spans="1:24" s="144" customFormat="1" ht="24">
      <c r="A71" s="145"/>
      <c r="B71" s="309" t="s">
        <v>175</v>
      </c>
      <c r="C71" s="307"/>
      <c r="D71" s="167"/>
      <c r="E71" s="160"/>
      <c r="F71" s="155">
        <f>F42+F52+F61+F65+F70</f>
        <v>0</v>
      </c>
      <c r="G71" s="159"/>
      <c r="H71" s="155">
        <f>H42+H52+H61+H65+H70</f>
        <v>0</v>
      </c>
      <c r="I71" s="155">
        <f t="shared" si="4"/>
        <v>0</v>
      </c>
      <c r="J71" s="145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</row>
    <row r="72" spans="1:24" s="144" customFormat="1" ht="24">
      <c r="A72" s="145"/>
      <c r="B72" s="309"/>
      <c r="C72" s="307"/>
      <c r="D72" s="167"/>
      <c r="E72" s="160"/>
      <c r="F72" s="155"/>
      <c r="G72" s="159"/>
      <c r="H72" s="155"/>
      <c r="I72" s="155"/>
      <c r="J72" s="145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</row>
    <row r="73" spans="1:24" s="144" customFormat="1" ht="24">
      <c r="A73" s="150">
        <v>2</v>
      </c>
      <c r="B73" s="489" t="s">
        <v>146</v>
      </c>
      <c r="C73" s="307"/>
      <c r="D73" s="167"/>
      <c r="E73" s="160"/>
      <c r="F73" s="149"/>
      <c r="G73" s="159"/>
      <c r="H73" s="149"/>
      <c r="I73" s="149"/>
      <c r="J73" s="145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</row>
    <row r="74" spans="1:24" s="144" customFormat="1" ht="24">
      <c r="A74" s="145"/>
      <c r="B74" s="172" t="s">
        <v>352</v>
      </c>
      <c r="C74" s="307">
        <f>SUM(C35:C41)</f>
        <v>4378.0200000000004</v>
      </c>
      <c r="D74" s="167" t="s">
        <v>15</v>
      </c>
      <c r="E74" s="160"/>
      <c r="F74" s="149">
        <f>C74*E74</f>
        <v>0</v>
      </c>
      <c r="G74" s="159"/>
      <c r="H74" s="149">
        <f>C74*G74</f>
        <v>0</v>
      </c>
      <c r="I74" s="149">
        <f>F74+H74</f>
        <v>0</v>
      </c>
      <c r="J74" s="145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</row>
    <row r="75" spans="1:24" s="144" customFormat="1" ht="24">
      <c r="A75" s="145"/>
      <c r="B75" s="172" t="s">
        <v>178</v>
      </c>
      <c r="C75" s="307">
        <f>112+133+19.5+19.5+(50.55*2)+60+65</f>
        <v>510.1</v>
      </c>
      <c r="D75" s="167" t="s">
        <v>177</v>
      </c>
      <c r="E75" s="160"/>
      <c r="F75" s="149">
        <f>C75*E75</f>
        <v>0</v>
      </c>
      <c r="G75" s="159"/>
      <c r="H75" s="149">
        <f>C75*G75</f>
        <v>0</v>
      </c>
      <c r="I75" s="149">
        <f>F75+H75</f>
        <v>0</v>
      </c>
      <c r="J75" s="145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</row>
    <row r="76" spans="1:24" s="144" customFormat="1" ht="24">
      <c r="A76" s="145"/>
      <c r="B76" s="172" t="s">
        <v>184</v>
      </c>
      <c r="C76" s="307">
        <f>C67</f>
        <v>180.1</v>
      </c>
      <c r="D76" s="167" t="s">
        <v>177</v>
      </c>
      <c r="E76" s="160"/>
      <c r="F76" s="149">
        <f>C76*E76</f>
        <v>0</v>
      </c>
      <c r="G76" s="159"/>
      <c r="H76" s="149">
        <f>C76*G76</f>
        <v>0</v>
      </c>
      <c r="I76" s="149">
        <f>F76+H76</f>
        <v>0</v>
      </c>
      <c r="J76" s="145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</row>
    <row r="77" spans="1:24" s="144" customFormat="1" ht="24">
      <c r="A77" s="145"/>
      <c r="B77" s="172" t="s">
        <v>192</v>
      </c>
      <c r="C77" s="172">
        <f>(136*2)+98+(26.75*3.6)</f>
        <v>466.3</v>
      </c>
      <c r="D77" s="167" t="s">
        <v>15</v>
      </c>
      <c r="E77" s="160"/>
      <c r="F77" s="149">
        <f>C77*E77</f>
        <v>0</v>
      </c>
      <c r="G77" s="149"/>
      <c r="H77" s="149">
        <f>C77*G77</f>
        <v>0</v>
      </c>
      <c r="I77" s="149">
        <f>F77+H77</f>
        <v>0</v>
      </c>
      <c r="J77" s="145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</row>
    <row r="78" spans="1:24" s="144" customFormat="1" ht="24">
      <c r="A78" s="145"/>
      <c r="B78" s="172"/>
      <c r="C78" s="307"/>
      <c r="D78" s="167"/>
      <c r="E78" s="160"/>
      <c r="F78" s="155">
        <f>SUM(F74:F77)</f>
        <v>0</v>
      </c>
      <c r="G78" s="166"/>
      <c r="H78" s="155">
        <f>SUM(H74:H77)</f>
        <v>0</v>
      </c>
      <c r="I78" s="155">
        <f>F78+H78</f>
        <v>0</v>
      </c>
      <c r="J78" s="145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</row>
    <row r="79" spans="1:24" s="144" customFormat="1" ht="24">
      <c r="A79" s="150">
        <v>3</v>
      </c>
      <c r="B79" s="489" t="s">
        <v>185</v>
      </c>
      <c r="C79" s="302"/>
      <c r="D79" s="167"/>
      <c r="E79" s="160"/>
      <c r="F79" s="149"/>
      <c r="G79" s="159"/>
      <c r="H79" s="149"/>
      <c r="I79" s="149"/>
      <c r="J79" s="145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</row>
    <row r="80" spans="1:24" s="144" customFormat="1" ht="24">
      <c r="A80" s="145"/>
      <c r="B80" s="306" t="s">
        <v>356</v>
      </c>
      <c r="C80" s="169">
        <f>C45+C48+C51+C50+C49</f>
        <v>920.7</v>
      </c>
      <c r="D80" s="167" t="s">
        <v>15</v>
      </c>
      <c r="E80" s="160"/>
      <c r="F80" s="149">
        <f>C80*E80</f>
        <v>0</v>
      </c>
      <c r="G80" s="149"/>
      <c r="H80" s="149">
        <f>C80*G80</f>
        <v>0</v>
      </c>
      <c r="I80" s="149">
        <f t="shared" ref="I80:I85" si="5">F80+H80</f>
        <v>0</v>
      </c>
      <c r="J80" s="145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</row>
    <row r="81" spans="1:24" s="144" customFormat="1" ht="24">
      <c r="A81" s="145"/>
      <c r="B81" s="306" t="s">
        <v>186</v>
      </c>
      <c r="C81" s="169">
        <f>C44+C46+C47</f>
        <v>466.75</v>
      </c>
      <c r="D81" s="167" t="s">
        <v>15</v>
      </c>
      <c r="E81" s="160"/>
      <c r="F81" s="149">
        <f>C81*E81</f>
        <v>0</v>
      </c>
      <c r="G81" s="149"/>
      <c r="H81" s="149">
        <f>C81*G81</f>
        <v>0</v>
      </c>
      <c r="I81" s="149">
        <f t="shared" si="5"/>
        <v>0</v>
      </c>
      <c r="J81" s="145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</row>
    <row r="82" spans="1:24" s="144" customFormat="1" ht="24">
      <c r="A82" s="145"/>
      <c r="B82" s="306" t="s">
        <v>187</v>
      </c>
      <c r="C82" s="302">
        <f>((147*3)+117+95)*0.2</f>
        <v>130.6</v>
      </c>
      <c r="D82" s="167" t="s">
        <v>15</v>
      </c>
      <c r="E82" s="160"/>
      <c r="F82" s="149">
        <f>C82*E82</f>
        <v>0</v>
      </c>
      <c r="G82" s="149"/>
      <c r="H82" s="149">
        <f>C82*G82</f>
        <v>0</v>
      </c>
      <c r="I82" s="149">
        <f t="shared" si="5"/>
        <v>0</v>
      </c>
      <c r="J82" s="145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</row>
    <row r="83" spans="1:24" s="144" customFormat="1" ht="24">
      <c r="A83" s="145"/>
      <c r="B83" s="172" t="s">
        <v>357</v>
      </c>
      <c r="C83" s="307">
        <f>C80</f>
        <v>920.7</v>
      </c>
      <c r="D83" s="167" t="s">
        <v>15</v>
      </c>
      <c r="E83" s="160"/>
      <c r="F83" s="149">
        <f>C83*E83</f>
        <v>0</v>
      </c>
      <c r="G83" s="149"/>
      <c r="H83" s="149">
        <f>C83*G83</f>
        <v>0</v>
      </c>
      <c r="I83" s="149">
        <f t="shared" si="5"/>
        <v>0</v>
      </c>
      <c r="J83" s="145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</row>
    <row r="84" spans="1:24" s="144" customFormat="1" ht="24">
      <c r="A84" s="145"/>
      <c r="B84" s="172" t="s">
        <v>447</v>
      </c>
      <c r="C84" s="307">
        <f>C81+C82</f>
        <v>597.35</v>
      </c>
      <c r="D84" s="167" t="s">
        <v>15</v>
      </c>
      <c r="E84" s="160"/>
      <c r="F84" s="149">
        <f>C84*E84</f>
        <v>0</v>
      </c>
      <c r="G84" s="149"/>
      <c r="H84" s="149">
        <f>C84*G84</f>
        <v>0</v>
      </c>
      <c r="I84" s="149">
        <f t="shared" si="5"/>
        <v>0</v>
      </c>
      <c r="J84" s="145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</row>
    <row r="85" spans="1:24" s="144" customFormat="1" ht="24">
      <c r="A85" s="145"/>
      <c r="B85" s="306"/>
      <c r="C85" s="302"/>
      <c r="D85" s="167"/>
      <c r="E85" s="175"/>
      <c r="F85" s="155">
        <f>SUM(F80:F84)</f>
        <v>0</v>
      </c>
      <c r="G85" s="155"/>
      <c r="H85" s="155">
        <f>SUM(H80:H84)</f>
        <v>0</v>
      </c>
      <c r="I85" s="155">
        <f t="shared" si="5"/>
        <v>0</v>
      </c>
      <c r="J85" s="145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</row>
    <row r="86" spans="1:24" s="144" customFormat="1" ht="24">
      <c r="A86" s="150">
        <v>4</v>
      </c>
      <c r="B86" s="490" t="s">
        <v>441</v>
      </c>
      <c r="C86" s="302"/>
      <c r="D86" s="174"/>
      <c r="E86" s="175"/>
      <c r="F86" s="155"/>
      <c r="G86" s="155"/>
      <c r="H86" s="155"/>
      <c r="I86" s="155"/>
      <c r="J86" s="145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</row>
    <row r="87" spans="1:24" s="144" customFormat="1" ht="24">
      <c r="A87" s="145"/>
      <c r="B87" s="172" t="s">
        <v>353</v>
      </c>
      <c r="C87" s="307">
        <f>C56+C57+C58+C60</f>
        <v>1928.85</v>
      </c>
      <c r="D87" s="167" t="s">
        <v>15</v>
      </c>
      <c r="E87" s="160"/>
      <c r="F87" s="149">
        <f>C87*E87</f>
        <v>0</v>
      </c>
      <c r="G87" s="149"/>
      <c r="H87" s="149">
        <f>C87*G87</f>
        <v>0</v>
      </c>
      <c r="I87" s="149">
        <f>F87+H87</f>
        <v>0</v>
      </c>
      <c r="J87" s="145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</row>
    <row r="88" spans="1:24" s="144" customFormat="1" ht="24">
      <c r="A88" s="145"/>
      <c r="B88" s="172" t="s">
        <v>189</v>
      </c>
      <c r="C88" s="307">
        <f>(35*3)+(41*7.5)+(53.5*5)+(44*8.1)+((21*7)-46.6)</f>
        <v>1136.8</v>
      </c>
      <c r="D88" s="167" t="s">
        <v>15</v>
      </c>
      <c r="E88" s="160"/>
      <c r="F88" s="149">
        <f>C88*E88</f>
        <v>0</v>
      </c>
      <c r="G88" s="149"/>
      <c r="H88" s="149">
        <f>C88*G88</f>
        <v>0</v>
      </c>
      <c r="I88" s="149">
        <f>F88+H88</f>
        <v>0</v>
      </c>
      <c r="J88" s="145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</row>
    <row r="89" spans="1:24" s="144" customFormat="1" ht="24">
      <c r="A89" s="145"/>
      <c r="B89" s="172" t="s">
        <v>188</v>
      </c>
      <c r="C89" s="307">
        <f>C59</f>
        <v>1001</v>
      </c>
      <c r="D89" s="167" t="s">
        <v>15</v>
      </c>
      <c r="E89" s="160"/>
      <c r="F89" s="149">
        <f>C89*E89</f>
        <v>0</v>
      </c>
      <c r="G89" s="149"/>
      <c r="H89" s="149">
        <f>C89*G89</f>
        <v>0</v>
      </c>
      <c r="I89" s="149">
        <f>F89+H89</f>
        <v>0</v>
      </c>
      <c r="J89" s="145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</row>
    <row r="90" spans="1:24" s="144" customFormat="1" ht="24">
      <c r="A90" s="145"/>
      <c r="B90" s="172" t="s">
        <v>190</v>
      </c>
      <c r="C90" s="307">
        <f>C87</f>
        <v>1928.85</v>
      </c>
      <c r="D90" s="167" t="s">
        <v>15</v>
      </c>
      <c r="E90" s="160"/>
      <c r="F90" s="149">
        <f>C90*E90</f>
        <v>0</v>
      </c>
      <c r="G90" s="149"/>
      <c r="H90" s="149">
        <f>C90*G90</f>
        <v>0</v>
      </c>
      <c r="I90" s="149">
        <f>F90+H90</f>
        <v>0</v>
      </c>
      <c r="J90" s="145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</row>
    <row r="91" spans="1:24" s="144" customFormat="1" ht="24">
      <c r="A91" s="145"/>
      <c r="B91" s="172"/>
      <c r="C91" s="307"/>
      <c r="D91" s="310"/>
      <c r="E91" s="160"/>
      <c r="F91" s="155">
        <f>SUM(F87:F90)</f>
        <v>0</v>
      </c>
      <c r="G91" s="155"/>
      <c r="H91" s="155">
        <f>SUM(H87:H90)</f>
        <v>0</v>
      </c>
      <c r="I91" s="155">
        <f>F91+H91</f>
        <v>0</v>
      </c>
      <c r="J91" s="145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</row>
    <row r="92" spans="1:24" s="144" customFormat="1" ht="24">
      <c r="A92" s="150">
        <v>5</v>
      </c>
      <c r="B92" s="489" t="s">
        <v>191</v>
      </c>
      <c r="C92" s="307"/>
      <c r="D92" s="310"/>
      <c r="E92" s="160"/>
      <c r="F92" s="149"/>
      <c r="G92" s="149"/>
      <c r="H92" s="149"/>
      <c r="I92" s="149"/>
      <c r="J92" s="145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</row>
    <row r="93" spans="1:24" s="144" customFormat="1" ht="24">
      <c r="A93" s="145"/>
      <c r="B93" s="172" t="s">
        <v>358</v>
      </c>
      <c r="C93" s="307">
        <f>105+105+101</f>
        <v>311</v>
      </c>
      <c r="D93" s="167" t="s">
        <v>15</v>
      </c>
      <c r="E93" s="160"/>
      <c r="F93" s="149">
        <f>C93*E93</f>
        <v>0</v>
      </c>
      <c r="G93" s="149"/>
      <c r="H93" s="149">
        <f>C93*G93</f>
        <v>0</v>
      </c>
      <c r="I93" s="149">
        <f>F93+H93</f>
        <v>0</v>
      </c>
      <c r="J93" s="145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</row>
    <row r="94" spans="1:24" s="144" customFormat="1" ht="24">
      <c r="A94" s="145"/>
      <c r="B94" s="172" t="s">
        <v>443</v>
      </c>
      <c r="C94" s="307">
        <f>23+70+47+26+117+24</f>
        <v>307</v>
      </c>
      <c r="D94" s="167" t="s">
        <v>15</v>
      </c>
      <c r="E94" s="160"/>
      <c r="F94" s="149">
        <f>C94*E94</f>
        <v>0</v>
      </c>
      <c r="G94" s="149"/>
      <c r="H94" s="149">
        <f>C94*G94</f>
        <v>0</v>
      </c>
      <c r="I94" s="149">
        <f>F94+H94</f>
        <v>0</v>
      </c>
      <c r="J94" s="145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</row>
    <row r="95" spans="1:24" s="144" customFormat="1" ht="24">
      <c r="A95" s="145"/>
      <c r="B95" s="172" t="s">
        <v>193</v>
      </c>
      <c r="C95" s="307">
        <f>155+47</f>
        <v>202</v>
      </c>
      <c r="D95" s="167" t="s">
        <v>15</v>
      </c>
      <c r="E95" s="160"/>
      <c r="F95" s="149">
        <f>C95*E95</f>
        <v>0</v>
      </c>
      <c r="G95" s="149"/>
      <c r="H95" s="149">
        <f>C95*G95</f>
        <v>0</v>
      </c>
      <c r="I95" s="149">
        <f>F95+H95</f>
        <v>0</v>
      </c>
      <c r="J95" s="145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</row>
    <row r="96" spans="1:24" s="144" customFormat="1" ht="24">
      <c r="A96" s="145"/>
      <c r="B96" s="172" t="s">
        <v>444</v>
      </c>
      <c r="C96" s="307">
        <f>80+69+24+20+4</f>
        <v>197</v>
      </c>
      <c r="D96" s="167" t="s">
        <v>15</v>
      </c>
      <c r="E96" s="160"/>
      <c r="F96" s="149">
        <f>C96*E96</f>
        <v>0</v>
      </c>
      <c r="G96" s="149"/>
      <c r="H96" s="149">
        <f>C96*G96</f>
        <v>0</v>
      </c>
      <c r="I96" s="149">
        <f>F96+H96</f>
        <v>0</v>
      </c>
      <c r="J96" s="145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</row>
    <row r="97" spans="1:24" s="144" customFormat="1" ht="24">
      <c r="A97" s="145"/>
      <c r="B97" s="172"/>
      <c r="C97" s="307"/>
      <c r="D97" s="167"/>
      <c r="E97" s="175"/>
      <c r="F97" s="155">
        <f>SUM(F93:F96)</f>
        <v>0</v>
      </c>
      <c r="G97" s="155"/>
      <c r="H97" s="155">
        <f>SUM(H93:H96)</f>
        <v>0</v>
      </c>
      <c r="I97" s="155">
        <f>F97+H97</f>
        <v>0</v>
      </c>
      <c r="J97" s="145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</row>
    <row r="98" spans="1:24" s="144" customFormat="1" ht="24">
      <c r="A98" s="145"/>
      <c r="B98" s="172"/>
      <c r="C98" s="307"/>
      <c r="D98" s="603"/>
      <c r="E98" s="175"/>
      <c r="F98" s="155"/>
      <c r="G98" s="155"/>
      <c r="H98" s="155"/>
      <c r="I98" s="155"/>
      <c r="J98" s="145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</row>
    <row r="99" spans="1:24" s="144" customFormat="1" ht="24">
      <c r="A99" s="150">
        <v>6</v>
      </c>
      <c r="B99" s="489" t="s">
        <v>442</v>
      </c>
      <c r="C99" s="173"/>
      <c r="D99" s="174"/>
      <c r="E99" s="175"/>
      <c r="F99" s="155"/>
      <c r="G99" s="155"/>
      <c r="H99" s="155"/>
      <c r="I99" s="155"/>
      <c r="J99" s="145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</row>
    <row r="100" spans="1:24" s="144" customFormat="1" ht="24">
      <c r="A100" s="145">
        <v>6.1</v>
      </c>
      <c r="B100" s="172" t="s">
        <v>200</v>
      </c>
      <c r="C100" s="173"/>
      <c r="D100" s="174"/>
      <c r="E100" s="175"/>
      <c r="F100" s="155"/>
      <c r="G100" s="155"/>
      <c r="H100" s="155"/>
      <c r="I100" s="155"/>
      <c r="J100" s="145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</row>
    <row r="101" spans="1:24" s="144" customFormat="1" ht="24">
      <c r="A101" s="145"/>
      <c r="B101" s="172" t="s">
        <v>201</v>
      </c>
      <c r="C101" s="307">
        <f>C105-20</f>
        <v>15.75</v>
      </c>
      <c r="D101" s="167" t="s">
        <v>15</v>
      </c>
      <c r="E101" s="160"/>
      <c r="F101" s="149">
        <f>C101*E101</f>
        <v>0</v>
      </c>
      <c r="G101" s="149"/>
      <c r="H101" s="149">
        <f>C101*G101</f>
        <v>0</v>
      </c>
      <c r="I101" s="149">
        <f>F101+H101</f>
        <v>0</v>
      </c>
      <c r="J101" s="145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</row>
    <row r="102" spans="1:24" s="144" customFormat="1" ht="24">
      <c r="A102" s="161"/>
      <c r="B102" s="176" t="s">
        <v>202</v>
      </c>
      <c r="C102" s="307">
        <f>C105-15.75</f>
        <v>20</v>
      </c>
      <c r="D102" s="167" t="s">
        <v>15</v>
      </c>
      <c r="E102" s="177"/>
      <c r="F102" s="149">
        <f>C102*E102</f>
        <v>0</v>
      </c>
      <c r="G102" s="176"/>
      <c r="H102" s="149">
        <f>C102*G102</f>
        <v>0</v>
      </c>
      <c r="I102" s="149">
        <f>F102+H102</f>
        <v>0</v>
      </c>
      <c r="J102" s="161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</row>
    <row r="103" spans="1:24" s="144" customFormat="1" ht="24">
      <c r="A103" s="161"/>
      <c r="B103" s="176" t="s">
        <v>203</v>
      </c>
      <c r="C103" s="307">
        <f>C101+C102</f>
        <v>35.75</v>
      </c>
      <c r="D103" s="167" t="s">
        <v>15</v>
      </c>
      <c r="E103" s="177"/>
      <c r="F103" s="149">
        <f>C103*E103</f>
        <v>0</v>
      </c>
      <c r="G103" s="176"/>
      <c r="H103" s="149">
        <f>C103*G103</f>
        <v>0</v>
      </c>
      <c r="I103" s="149">
        <f>F103+H103</f>
        <v>0</v>
      </c>
      <c r="J103" s="161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</row>
    <row r="104" spans="1:24" s="144" customFormat="1" ht="24">
      <c r="A104" s="161">
        <v>6.2</v>
      </c>
      <c r="B104" s="176" t="s">
        <v>204</v>
      </c>
      <c r="C104" s="307"/>
      <c r="D104" s="173"/>
      <c r="E104" s="177"/>
      <c r="F104" s="162"/>
      <c r="G104" s="176"/>
      <c r="H104" s="162"/>
      <c r="I104" s="162"/>
      <c r="J104" s="161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</row>
    <row r="105" spans="1:24" s="144" customFormat="1" ht="24">
      <c r="A105" s="161"/>
      <c r="B105" s="176" t="s">
        <v>205</v>
      </c>
      <c r="C105" s="307">
        <f>6.5*5.5</f>
        <v>35.75</v>
      </c>
      <c r="D105" s="167" t="s">
        <v>15</v>
      </c>
      <c r="E105" s="177"/>
      <c r="F105" s="149">
        <f>C105*E105</f>
        <v>0</v>
      </c>
      <c r="G105" s="176"/>
      <c r="H105" s="149">
        <f>C105*G105</f>
        <v>0</v>
      </c>
      <c r="I105" s="149">
        <f>F105+H105</f>
        <v>0</v>
      </c>
      <c r="J105" s="161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</row>
    <row r="106" spans="1:24" s="144" customFormat="1" ht="24">
      <c r="A106" s="161"/>
      <c r="B106" s="176" t="s">
        <v>206</v>
      </c>
      <c r="C106" s="307">
        <v>25</v>
      </c>
      <c r="D106" s="167" t="s">
        <v>177</v>
      </c>
      <c r="E106" s="177"/>
      <c r="F106" s="149">
        <f>C106*E106</f>
        <v>0</v>
      </c>
      <c r="G106" s="176"/>
      <c r="H106" s="149">
        <f>C106*G106</f>
        <v>0</v>
      </c>
      <c r="I106" s="149">
        <f>F106+H106</f>
        <v>0</v>
      </c>
      <c r="J106" s="161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</row>
    <row r="107" spans="1:24" s="144" customFormat="1" ht="24">
      <c r="A107" s="161">
        <v>6.3</v>
      </c>
      <c r="B107" s="176" t="s">
        <v>207</v>
      </c>
      <c r="C107" s="307"/>
      <c r="D107" s="173"/>
      <c r="E107" s="177"/>
      <c r="F107" s="162"/>
      <c r="G107" s="176"/>
      <c r="H107" s="162"/>
      <c r="I107" s="162"/>
      <c r="J107" s="161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</row>
    <row r="108" spans="1:24" s="144" customFormat="1" ht="24">
      <c r="A108" s="161"/>
      <c r="B108" s="176" t="s">
        <v>208</v>
      </c>
      <c r="C108" s="307">
        <f>(6.5+6.5+5.5+5.5)*1</f>
        <v>24</v>
      </c>
      <c r="D108" s="167" t="s">
        <v>15</v>
      </c>
      <c r="E108" s="177"/>
      <c r="F108" s="304">
        <f>C108*E108</f>
        <v>0</v>
      </c>
      <c r="G108" s="176"/>
      <c r="H108" s="304">
        <f>C108*G108</f>
        <v>0</v>
      </c>
      <c r="I108" s="304">
        <f>F108+H108</f>
        <v>0</v>
      </c>
      <c r="J108" s="161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</row>
    <row r="109" spans="1:24" s="144" customFormat="1" ht="24">
      <c r="A109" s="161"/>
      <c r="B109" s="176" t="s">
        <v>209</v>
      </c>
      <c r="C109" s="307">
        <f>(C108+(6.5*5.5))*2</f>
        <v>119.5</v>
      </c>
      <c r="D109" s="167" t="s">
        <v>15</v>
      </c>
      <c r="E109" s="177"/>
      <c r="F109" s="304">
        <f>C109*E109</f>
        <v>0</v>
      </c>
      <c r="G109" s="176"/>
      <c r="H109" s="304">
        <f>C109*G109</f>
        <v>0</v>
      </c>
      <c r="I109" s="304">
        <f>F109+H109</f>
        <v>0</v>
      </c>
      <c r="J109" s="161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</row>
    <row r="110" spans="1:24" s="144" customFormat="1" ht="24">
      <c r="A110" s="161">
        <v>6.4</v>
      </c>
      <c r="B110" s="176" t="s">
        <v>210</v>
      </c>
      <c r="C110" s="307"/>
      <c r="D110" s="173"/>
      <c r="E110" s="177"/>
      <c r="F110" s="162"/>
      <c r="G110" s="176"/>
      <c r="H110" s="162"/>
      <c r="I110" s="162"/>
      <c r="J110" s="161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</row>
    <row r="111" spans="1:24" s="144" customFormat="1" ht="24">
      <c r="A111" s="161"/>
      <c r="B111" s="176" t="s">
        <v>500</v>
      </c>
      <c r="C111" s="307">
        <v>2</v>
      </c>
      <c r="D111" s="307" t="s">
        <v>214</v>
      </c>
      <c r="E111" s="177"/>
      <c r="F111" s="149">
        <f>C111*E111</f>
        <v>0</v>
      </c>
      <c r="G111" s="176"/>
      <c r="H111" s="149">
        <f>C111*G111</f>
        <v>0</v>
      </c>
      <c r="I111" s="149">
        <f>F111+H111</f>
        <v>0</v>
      </c>
      <c r="J111" s="161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</row>
    <row r="112" spans="1:24" s="144" customFormat="1" ht="24">
      <c r="A112" s="161"/>
      <c r="B112" s="176" t="s">
        <v>501</v>
      </c>
      <c r="C112" s="307">
        <v>2</v>
      </c>
      <c r="D112" s="307" t="s">
        <v>214</v>
      </c>
      <c r="E112" s="177"/>
      <c r="F112" s="149">
        <f>C112*E112</f>
        <v>0</v>
      </c>
      <c r="G112" s="162"/>
      <c r="H112" s="149">
        <f>C112*G112</f>
        <v>0</v>
      </c>
      <c r="I112" s="149">
        <f>F112+H112</f>
        <v>0</v>
      </c>
      <c r="J112" s="161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</row>
    <row r="113" spans="1:24" s="144" customFormat="1" ht="24">
      <c r="A113" s="161"/>
      <c r="B113" s="176" t="s">
        <v>502</v>
      </c>
      <c r="C113" s="307">
        <v>2</v>
      </c>
      <c r="D113" s="307" t="s">
        <v>214</v>
      </c>
      <c r="E113" s="177"/>
      <c r="F113" s="149">
        <f>C113*E113</f>
        <v>0</v>
      </c>
      <c r="G113" s="162"/>
      <c r="H113" s="149">
        <f>C113*G113</f>
        <v>0</v>
      </c>
      <c r="I113" s="149">
        <f>F113+H113</f>
        <v>0</v>
      </c>
      <c r="J113" s="161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</row>
    <row r="114" spans="1:24" s="144" customFormat="1" ht="24">
      <c r="A114" s="161">
        <v>6.5</v>
      </c>
      <c r="B114" s="176" t="s">
        <v>211</v>
      </c>
      <c r="C114" s="307"/>
      <c r="D114" s="173"/>
      <c r="E114" s="177"/>
      <c r="F114" s="162"/>
      <c r="G114" s="162"/>
      <c r="H114" s="162"/>
      <c r="I114" s="162"/>
      <c r="J114" s="161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</row>
    <row r="115" spans="1:24" s="144" customFormat="1" ht="24">
      <c r="A115" s="161"/>
      <c r="B115" s="176" t="s">
        <v>212</v>
      </c>
      <c r="C115" s="307">
        <v>3</v>
      </c>
      <c r="D115" s="307" t="s">
        <v>214</v>
      </c>
      <c r="E115" s="177"/>
      <c r="F115" s="149">
        <f>C115*E115</f>
        <v>0</v>
      </c>
      <c r="G115" s="162"/>
      <c r="H115" s="149">
        <f>C115*G115</f>
        <v>0</v>
      </c>
      <c r="I115" s="149">
        <f>F115+H115</f>
        <v>0</v>
      </c>
      <c r="J115" s="161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</row>
    <row r="116" spans="1:24" s="144" customFormat="1" ht="24">
      <c r="A116" s="161"/>
      <c r="B116" s="176" t="s">
        <v>213</v>
      </c>
      <c r="C116" s="307">
        <v>45</v>
      </c>
      <c r="D116" s="167" t="s">
        <v>15</v>
      </c>
      <c r="E116" s="177"/>
      <c r="F116" s="149">
        <f>C116*E116</f>
        <v>0</v>
      </c>
      <c r="G116" s="162"/>
      <c r="H116" s="149">
        <f>C116*G116</f>
        <v>0</v>
      </c>
      <c r="I116" s="149">
        <f>F116+H116</f>
        <v>0</v>
      </c>
      <c r="J116" s="161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</row>
    <row r="117" spans="1:24" s="144" customFormat="1" ht="24">
      <c r="A117" s="161"/>
      <c r="B117" s="176" t="s">
        <v>489</v>
      </c>
      <c r="C117" s="307">
        <v>10</v>
      </c>
      <c r="D117" s="307" t="s">
        <v>215</v>
      </c>
      <c r="E117" s="177"/>
      <c r="F117" s="149">
        <f>C117*E117</f>
        <v>0</v>
      </c>
      <c r="G117" s="162"/>
      <c r="H117" s="149">
        <f>C117*G117</f>
        <v>0</v>
      </c>
      <c r="I117" s="149">
        <f>F117+H117</f>
        <v>0</v>
      </c>
      <c r="J117" s="161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</row>
    <row r="118" spans="1:24" s="144" customFormat="1" ht="24">
      <c r="A118" s="161"/>
      <c r="B118" s="176"/>
      <c r="C118" s="173"/>
      <c r="D118" s="173"/>
      <c r="E118" s="177"/>
      <c r="F118" s="185">
        <f>SUM(F101:F117)</f>
        <v>0</v>
      </c>
      <c r="G118" s="185"/>
      <c r="H118" s="185">
        <f>SUM(H101:H117)</f>
        <v>0</v>
      </c>
      <c r="I118" s="155">
        <f>F118+H118</f>
        <v>0</v>
      </c>
      <c r="J118" s="161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</row>
    <row r="119" spans="1:24" s="144" customFormat="1" ht="24">
      <c r="A119" s="161"/>
      <c r="B119" s="176"/>
      <c r="C119" s="173"/>
      <c r="D119" s="173"/>
      <c r="E119" s="177"/>
      <c r="F119" s="185"/>
      <c r="G119" s="185"/>
      <c r="H119" s="185"/>
      <c r="I119" s="185"/>
      <c r="J119" s="161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</row>
    <row r="120" spans="1:24" s="144" customFormat="1" ht="24">
      <c r="A120" s="161"/>
      <c r="B120" s="176"/>
      <c r="C120" s="173"/>
      <c r="D120" s="173"/>
      <c r="E120" s="177"/>
      <c r="F120" s="185"/>
      <c r="G120" s="185"/>
      <c r="H120" s="185"/>
      <c r="I120" s="185"/>
      <c r="J120" s="161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</row>
    <row r="121" spans="1:24" s="144" customFormat="1" ht="24">
      <c r="A121" s="186">
        <v>7</v>
      </c>
      <c r="B121" s="321" t="s">
        <v>216</v>
      </c>
      <c r="C121" s="173"/>
      <c r="D121" s="173"/>
      <c r="E121" s="177"/>
      <c r="F121" s="162"/>
      <c r="G121" s="162"/>
      <c r="H121" s="162"/>
      <c r="I121" s="162"/>
      <c r="J121" s="161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</row>
    <row r="122" spans="1:24" s="144" customFormat="1" ht="24">
      <c r="A122" s="161">
        <v>7.1</v>
      </c>
      <c r="B122" s="176" t="s">
        <v>200</v>
      </c>
      <c r="C122" s="173"/>
      <c r="D122" s="173"/>
      <c r="E122" s="177"/>
      <c r="F122" s="162"/>
      <c r="G122" s="162"/>
      <c r="H122" s="162"/>
      <c r="I122" s="162"/>
      <c r="J122" s="161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</row>
    <row r="123" spans="1:24" s="144" customFormat="1" ht="24">
      <c r="A123" s="161"/>
      <c r="B123" s="176" t="s">
        <v>348</v>
      </c>
      <c r="C123" s="330">
        <v>1400</v>
      </c>
      <c r="D123" s="331" t="s">
        <v>15</v>
      </c>
      <c r="E123" s="177"/>
      <c r="F123" s="149">
        <f>C123*E123</f>
        <v>0</v>
      </c>
      <c r="G123" s="162"/>
      <c r="H123" s="149">
        <f>C123*G123</f>
        <v>0</v>
      </c>
      <c r="I123" s="149">
        <f>F123+H123</f>
        <v>0</v>
      </c>
      <c r="J123" s="161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</row>
    <row r="124" spans="1:24" s="144" customFormat="1" ht="24">
      <c r="A124" s="161">
        <v>7.2</v>
      </c>
      <c r="B124" s="176" t="s">
        <v>204</v>
      </c>
      <c r="C124" s="173"/>
      <c r="D124" s="173"/>
      <c r="E124" s="177"/>
      <c r="F124" s="162"/>
      <c r="G124" s="162"/>
      <c r="H124" s="162"/>
      <c r="I124" s="162"/>
      <c r="J124" s="161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</row>
    <row r="125" spans="1:24" s="144" customFormat="1" ht="24">
      <c r="A125" s="161"/>
      <c r="B125" s="176" t="s">
        <v>228</v>
      </c>
      <c r="C125" s="337">
        <v>45</v>
      </c>
      <c r="D125" s="341" t="s">
        <v>14</v>
      </c>
      <c r="E125" s="177"/>
      <c r="F125" s="149">
        <f>C125*E125</f>
        <v>0</v>
      </c>
      <c r="G125" s="162"/>
      <c r="H125" s="149">
        <f>C125*G125</f>
        <v>0</v>
      </c>
      <c r="I125" s="149">
        <f>F125+H125</f>
        <v>0</v>
      </c>
      <c r="J125" s="161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</row>
    <row r="126" spans="1:24" s="144" customFormat="1" ht="24">
      <c r="A126" s="161"/>
      <c r="B126" s="176" t="s">
        <v>229</v>
      </c>
      <c r="C126" s="338">
        <v>300</v>
      </c>
      <c r="D126" s="341" t="s">
        <v>224</v>
      </c>
      <c r="E126" s="177"/>
      <c r="F126" s="149">
        <f>C126*E126</f>
        <v>0</v>
      </c>
      <c r="G126" s="162"/>
      <c r="H126" s="149">
        <f>C126*G126</f>
        <v>0</v>
      </c>
      <c r="I126" s="149">
        <f>F126+H126</f>
        <v>0</v>
      </c>
      <c r="J126" s="161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</row>
    <row r="127" spans="1:24" s="144" customFormat="1" ht="24">
      <c r="A127" s="161"/>
      <c r="B127" s="176" t="s">
        <v>230</v>
      </c>
      <c r="C127" s="330">
        <v>500</v>
      </c>
      <c r="D127" s="331" t="s">
        <v>15</v>
      </c>
      <c r="E127" s="177"/>
      <c r="F127" s="149">
        <f>C127*E127</f>
        <v>0</v>
      </c>
      <c r="G127" s="162"/>
      <c r="H127" s="149">
        <f>C127*G127</f>
        <v>0</v>
      </c>
      <c r="I127" s="149">
        <f>F127+H127</f>
        <v>0</v>
      </c>
      <c r="J127" s="161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</row>
    <row r="128" spans="1:24" s="144" customFormat="1" ht="24">
      <c r="A128" s="161">
        <v>7.3</v>
      </c>
      <c r="B128" s="176" t="s">
        <v>210</v>
      </c>
      <c r="C128" s="173"/>
      <c r="D128" s="173"/>
      <c r="E128" s="177"/>
      <c r="F128" s="162"/>
      <c r="G128" s="162"/>
      <c r="H128" s="162"/>
      <c r="I128" s="162"/>
      <c r="J128" s="161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</row>
    <row r="129" spans="1:24" s="144" customFormat="1" ht="24">
      <c r="A129" s="161"/>
      <c r="B129" s="176" t="s">
        <v>491</v>
      </c>
      <c r="C129" s="330">
        <v>1</v>
      </c>
      <c r="D129" s="331" t="s">
        <v>214</v>
      </c>
      <c r="E129" s="177"/>
      <c r="F129" s="149">
        <f t="shared" ref="F129:F134" si="6">C129*E129</f>
        <v>0</v>
      </c>
      <c r="G129" s="162"/>
      <c r="H129" s="149">
        <f t="shared" ref="H129:H134" si="7">C129*G129</f>
        <v>0</v>
      </c>
      <c r="I129" s="149">
        <f t="shared" ref="I129:I134" si="8">F129+H129</f>
        <v>0</v>
      </c>
      <c r="J129" s="161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</row>
    <row r="130" spans="1:24" s="144" customFormat="1" ht="24">
      <c r="A130" s="322"/>
      <c r="B130" s="176" t="s">
        <v>492</v>
      </c>
      <c r="C130" s="330">
        <v>1</v>
      </c>
      <c r="D130" s="331" t="s">
        <v>214</v>
      </c>
      <c r="E130" s="177"/>
      <c r="F130" s="304">
        <f t="shared" si="6"/>
        <v>0</v>
      </c>
      <c r="G130" s="323"/>
      <c r="H130" s="304">
        <f t="shared" si="7"/>
        <v>0</v>
      </c>
      <c r="I130" s="304">
        <f t="shared" si="8"/>
        <v>0</v>
      </c>
      <c r="J130" s="161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</row>
    <row r="131" spans="1:24" s="144" customFormat="1" ht="24">
      <c r="A131" s="161"/>
      <c r="B131" s="176" t="s">
        <v>493</v>
      </c>
      <c r="C131" s="330">
        <v>1</v>
      </c>
      <c r="D131" s="331" t="s">
        <v>214</v>
      </c>
      <c r="E131" s="177"/>
      <c r="F131" s="149">
        <f t="shared" si="6"/>
        <v>0</v>
      </c>
      <c r="G131" s="162"/>
      <c r="H131" s="149">
        <f t="shared" si="7"/>
        <v>0</v>
      </c>
      <c r="I131" s="149">
        <f t="shared" si="8"/>
        <v>0</v>
      </c>
      <c r="J131" s="161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</row>
    <row r="132" spans="1:24" s="144" customFormat="1" ht="24">
      <c r="A132" s="161"/>
      <c r="B132" s="176" t="s">
        <v>494</v>
      </c>
      <c r="C132" s="330">
        <v>2</v>
      </c>
      <c r="D132" s="331" t="s">
        <v>214</v>
      </c>
      <c r="E132" s="177"/>
      <c r="F132" s="149">
        <f t="shared" si="6"/>
        <v>0</v>
      </c>
      <c r="G132" s="162"/>
      <c r="H132" s="149">
        <f t="shared" si="7"/>
        <v>0</v>
      </c>
      <c r="I132" s="149">
        <f t="shared" si="8"/>
        <v>0</v>
      </c>
      <c r="J132" s="161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</row>
    <row r="133" spans="1:24" s="144" customFormat="1" ht="24">
      <c r="A133" s="161"/>
      <c r="B133" s="176" t="s">
        <v>495</v>
      </c>
      <c r="C133" s="330">
        <v>1</v>
      </c>
      <c r="D133" s="331" t="s">
        <v>214</v>
      </c>
      <c r="E133" s="177"/>
      <c r="F133" s="149">
        <f t="shared" si="6"/>
        <v>0</v>
      </c>
      <c r="G133" s="162"/>
      <c r="H133" s="149">
        <f t="shared" si="7"/>
        <v>0</v>
      </c>
      <c r="I133" s="149">
        <f t="shared" si="8"/>
        <v>0</v>
      </c>
      <c r="J133" s="161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</row>
    <row r="134" spans="1:24" s="144" customFormat="1" ht="24">
      <c r="A134" s="161"/>
      <c r="B134" s="176" t="s">
        <v>496</v>
      </c>
      <c r="C134" s="330">
        <v>1</v>
      </c>
      <c r="D134" s="331" t="s">
        <v>214</v>
      </c>
      <c r="E134" s="177"/>
      <c r="F134" s="149">
        <f t="shared" si="6"/>
        <v>0</v>
      </c>
      <c r="G134" s="162"/>
      <c r="H134" s="149">
        <f t="shared" si="7"/>
        <v>0</v>
      </c>
      <c r="I134" s="149">
        <f t="shared" si="8"/>
        <v>0</v>
      </c>
      <c r="J134" s="161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</row>
    <row r="135" spans="1:24" s="144" customFormat="1" ht="24">
      <c r="A135" s="161"/>
      <c r="B135" s="176" t="s">
        <v>497</v>
      </c>
      <c r="C135" s="330">
        <v>1</v>
      </c>
      <c r="D135" s="331" t="s">
        <v>214</v>
      </c>
      <c r="E135" s="177"/>
      <c r="F135" s="149">
        <f t="shared" ref="F135:F137" si="9">C135*E135</f>
        <v>0</v>
      </c>
      <c r="G135" s="162"/>
      <c r="H135" s="149">
        <f t="shared" ref="H135:H137" si="10">C135*G135</f>
        <v>0</v>
      </c>
      <c r="I135" s="149">
        <f t="shared" ref="I135:I137" si="11">F135+H135</f>
        <v>0</v>
      </c>
      <c r="J135" s="161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</row>
    <row r="136" spans="1:24" s="144" customFormat="1" ht="24">
      <c r="A136" s="161"/>
      <c r="B136" s="176" t="s">
        <v>498</v>
      </c>
      <c r="C136" s="330">
        <v>1</v>
      </c>
      <c r="D136" s="331" t="s">
        <v>214</v>
      </c>
      <c r="E136" s="177"/>
      <c r="F136" s="149">
        <f t="shared" si="9"/>
        <v>0</v>
      </c>
      <c r="G136" s="162"/>
      <c r="H136" s="149">
        <f t="shared" si="10"/>
        <v>0</v>
      </c>
      <c r="I136" s="149">
        <f t="shared" si="11"/>
        <v>0</v>
      </c>
      <c r="J136" s="161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</row>
    <row r="137" spans="1:24" s="144" customFormat="1" ht="24">
      <c r="A137" s="161"/>
      <c r="B137" s="176" t="s">
        <v>499</v>
      </c>
      <c r="C137" s="330">
        <v>1</v>
      </c>
      <c r="D137" s="331" t="s">
        <v>214</v>
      </c>
      <c r="E137" s="177"/>
      <c r="F137" s="149">
        <f t="shared" si="9"/>
        <v>0</v>
      </c>
      <c r="G137" s="162"/>
      <c r="H137" s="149">
        <f t="shared" si="10"/>
        <v>0</v>
      </c>
      <c r="I137" s="149">
        <f t="shared" si="11"/>
        <v>0</v>
      </c>
      <c r="J137" s="161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</row>
    <row r="138" spans="1:24" s="144" customFormat="1" ht="24">
      <c r="A138" s="161">
        <v>7.4</v>
      </c>
      <c r="B138" s="176" t="s">
        <v>211</v>
      </c>
      <c r="C138" s="173"/>
      <c r="D138" s="173"/>
      <c r="E138" s="177"/>
      <c r="F138" s="162"/>
      <c r="G138" s="162"/>
      <c r="H138" s="162"/>
      <c r="I138" s="162"/>
      <c r="J138" s="161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</row>
    <row r="139" spans="1:24" s="144" customFormat="1" ht="24">
      <c r="A139" s="161"/>
      <c r="B139" s="176" t="s">
        <v>231</v>
      </c>
      <c r="C139" s="330">
        <v>1</v>
      </c>
      <c r="D139" s="331" t="s">
        <v>214</v>
      </c>
      <c r="E139" s="177"/>
      <c r="F139" s="149">
        <f>C139*E139</f>
        <v>0</v>
      </c>
      <c r="G139" s="162"/>
      <c r="H139" s="149">
        <f>C139*G139</f>
        <v>0</v>
      </c>
      <c r="I139" s="149">
        <f>F139+H139</f>
        <v>0</v>
      </c>
      <c r="J139" s="161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</row>
    <row r="140" spans="1:24" s="144" customFormat="1" ht="24">
      <c r="A140" s="161"/>
      <c r="B140" s="176" t="s">
        <v>232</v>
      </c>
      <c r="C140" s="330">
        <v>1</v>
      </c>
      <c r="D140" s="331" t="s">
        <v>118</v>
      </c>
      <c r="E140" s="177"/>
      <c r="F140" s="149">
        <f>C140*E140</f>
        <v>0</v>
      </c>
      <c r="G140" s="162"/>
      <c r="H140" s="149">
        <f>C140*G140</f>
        <v>0</v>
      </c>
      <c r="I140" s="149">
        <f>F140+H140</f>
        <v>0</v>
      </c>
      <c r="J140" s="161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</row>
    <row r="141" spans="1:24" s="144" customFormat="1" ht="24">
      <c r="A141" s="161"/>
      <c r="B141" s="176" t="s">
        <v>233</v>
      </c>
      <c r="C141" s="330">
        <v>1</v>
      </c>
      <c r="D141" s="331" t="s">
        <v>118</v>
      </c>
      <c r="E141" s="177"/>
      <c r="F141" s="149">
        <f>C141*E141</f>
        <v>0</v>
      </c>
      <c r="G141" s="162"/>
      <c r="H141" s="149">
        <f>C141*G141</f>
        <v>0</v>
      </c>
      <c r="I141" s="149">
        <f>F141+H141</f>
        <v>0</v>
      </c>
      <c r="J141" s="161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</row>
    <row r="142" spans="1:24" s="144" customFormat="1" ht="24">
      <c r="A142" s="161"/>
      <c r="B142" s="176"/>
      <c r="C142" s="173"/>
      <c r="D142" s="173"/>
      <c r="E142" s="177"/>
      <c r="F142" s="185">
        <f>SUM(F123:F141)</f>
        <v>0</v>
      </c>
      <c r="G142" s="162"/>
      <c r="H142" s="185">
        <f>SUM(H123:H141)</f>
        <v>0</v>
      </c>
      <c r="I142" s="155">
        <f>F142+H142</f>
        <v>0</v>
      </c>
      <c r="J142" s="161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</row>
    <row r="143" spans="1:24" s="144" customFormat="1" ht="24">
      <c r="A143" s="186">
        <v>8</v>
      </c>
      <c r="B143" s="321" t="s">
        <v>219</v>
      </c>
      <c r="C143" s="173"/>
      <c r="D143" s="173"/>
      <c r="E143" s="177"/>
      <c r="F143" s="185"/>
      <c r="G143" s="162"/>
      <c r="H143" s="185"/>
      <c r="I143" s="185"/>
      <c r="J143" s="161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</row>
    <row r="144" spans="1:24" s="144" customFormat="1" ht="24">
      <c r="A144" s="161">
        <v>8.1</v>
      </c>
      <c r="B144" s="176" t="s">
        <v>204</v>
      </c>
      <c r="C144" s="173"/>
      <c r="D144" s="173"/>
      <c r="E144" s="177"/>
      <c r="F144" s="185"/>
      <c r="G144" s="162"/>
      <c r="H144" s="185"/>
      <c r="I144" s="185"/>
      <c r="J144" s="161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</row>
    <row r="145" spans="1:24" s="144" customFormat="1" ht="24">
      <c r="A145" s="161"/>
      <c r="B145" s="333" t="s">
        <v>445</v>
      </c>
      <c r="C145" s="330">
        <v>109</v>
      </c>
      <c r="D145" s="331" t="s">
        <v>15</v>
      </c>
      <c r="E145" s="332"/>
      <c r="F145" s="149">
        <f>C145*E145</f>
        <v>0</v>
      </c>
      <c r="G145" s="334"/>
      <c r="H145" s="149">
        <f>C145*G145</f>
        <v>0</v>
      </c>
      <c r="I145" s="149">
        <f t="shared" ref="I145" si="12">F145+H145</f>
        <v>0</v>
      </c>
      <c r="J145" s="161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</row>
    <row r="146" spans="1:24" s="144" customFormat="1" ht="24">
      <c r="A146" s="161">
        <v>8.1999999999999993</v>
      </c>
      <c r="B146" s="176" t="s">
        <v>207</v>
      </c>
      <c r="C146" s="173"/>
      <c r="D146" s="173"/>
      <c r="E146" s="177"/>
      <c r="F146" s="185"/>
      <c r="G146" s="162"/>
      <c r="H146" s="185"/>
      <c r="I146" s="185"/>
      <c r="J146" s="161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</row>
    <row r="147" spans="1:24" s="144" customFormat="1" ht="24">
      <c r="A147" s="161"/>
      <c r="B147" s="333" t="s">
        <v>245</v>
      </c>
      <c r="C147" s="330">
        <v>130</v>
      </c>
      <c r="D147" s="331" t="s">
        <v>15</v>
      </c>
      <c r="E147" s="332"/>
      <c r="F147" s="149">
        <f>C147*E147</f>
        <v>0</v>
      </c>
      <c r="G147" s="334"/>
      <c r="H147" s="149">
        <f>C147*G147</f>
        <v>0</v>
      </c>
      <c r="I147" s="149">
        <f t="shared" ref="I147:I170" si="13">F147+H147</f>
        <v>0</v>
      </c>
      <c r="J147" s="161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</row>
    <row r="148" spans="1:24" s="144" customFormat="1" ht="24">
      <c r="A148" s="161"/>
      <c r="B148" s="333" t="s">
        <v>226</v>
      </c>
      <c r="C148" s="330">
        <f>C147</f>
        <v>130</v>
      </c>
      <c r="D148" s="331" t="s">
        <v>224</v>
      </c>
      <c r="E148" s="332"/>
      <c r="F148" s="149">
        <f>C148*E148</f>
        <v>0</v>
      </c>
      <c r="G148" s="334"/>
      <c r="H148" s="149">
        <f>C148*G148</f>
        <v>0</v>
      </c>
      <c r="I148" s="149">
        <f t="shared" si="13"/>
        <v>0</v>
      </c>
      <c r="J148" s="161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</row>
    <row r="149" spans="1:24" s="144" customFormat="1" ht="24">
      <c r="A149" s="161"/>
      <c r="B149" s="340" t="s">
        <v>209</v>
      </c>
      <c r="C149" s="330">
        <v>200</v>
      </c>
      <c r="D149" s="331" t="s">
        <v>15</v>
      </c>
      <c r="E149" s="332"/>
      <c r="F149" s="149">
        <f>C149*E149</f>
        <v>0</v>
      </c>
      <c r="G149" s="334"/>
      <c r="H149" s="149">
        <f>C149*G149</f>
        <v>0</v>
      </c>
      <c r="I149" s="149">
        <f t="shared" si="13"/>
        <v>0</v>
      </c>
      <c r="J149" s="161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</row>
    <row r="150" spans="1:24" s="144" customFormat="1" ht="24">
      <c r="A150" s="161">
        <v>8.3000000000000007</v>
      </c>
      <c r="B150" s="491" t="s">
        <v>246</v>
      </c>
      <c r="C150" s="173"/>
      <c r="D150" s="173"/>
      <c r="E150" s="177"/>
      <c r="F150" s="185"/>
      <c r="G150" s="162"/>
      <c r="H150" s="185"/>
      <c r="I150" s="185"/>
      <c r="J150" s="161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</row>
    <row r="151" spans="1:24" s="144" customFormat="1" ht="24">
      <c r="A151" s="161"/>
      <c r="B151" s="350" t="s">
        <v>247</v>
      </c>
      <c r="C151" s="351">
        <v>180</v>
      </c>
      <c r="D151" s="352" t="s">
        <v>177</v>
      </c>
      <c r="E151" s="353"/>
      <c r="F151" s="149">
        <f>C151*E151</f>
        <v>0</v>
      </c>
      <c r="G151" s="353"/>
      <c r="H151" s="149">
        <f>C151*G151</f>
        <v>0</v>
      </c>
      <c r="I151" s="149">
        <f t="shared" si="13"/>
        <v>0</v>
      </c>
      <c r="J151" s="161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</row>
    <row r="152" spans="1:24" s="144" customFormat="1" ht="24">
      <c r="A152" s="161"/>
      <c r="B152" s="350" t="s">
        <v>248</v>
      </c>
      <c r="C152" s="351">
        <v>100</v>
      </c>
      <c r="D152" s="352" t="s">
        <v>177</v>
      </c>
      <c r="E152" s="353"/>
      <c r="F152" s="149">
        <f>C152*E152</f>
        <v>0</v>
      </c>
      <c r="G152" s="353"/>
      <c r="H152" s="149">
        <f>C152*G152</f>
        <v>0</v>
      </c>
      <c r="I152" s="149">
        <f t="shared" si="13"/>
        <v>0</v>
      </c>
      <c r="J152" s="161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</row>
    <row r="153" spans="1:24" s="144" customFormat="1" ht="24">
      <c r="A153" s="161"/>
      <c r="B153" s="350" t="s">
        <v>249</v>
      </c>
      <c r="C153" s="351">
        <v>1</v>
      </c>
      <c r="D153" s="352" t="s">
        <v>118</v>
      </c>
      <c r="E153" s="353"/>
      <c r="F153" s="149">
        <f>C153*E153</f>
        <v>0</v>
      </c>
      <c r="G153" s="353"/>
      <c r="H153" s="149">
        <f>C153*G153</f>
        <v>0</v>
      </c>
      <c r="I153" s="149">
        <f t="shared" si="13"/>
        <v>0</v>
      </c>
      <c r="J153" s="161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</row>
    <row r="154" spans="1:24" s="144" customFormat="1" ht="24">
      <c r="A154" s="161"/>
      <c r="B154" s="350" t="s">
        <v>250</v>
      </c>
      <c r="C154" s="351">
        <v>1</v>
      </c>
      <c r="D154" s="352" t="s">
        <v>118</v>
      </c>
      <c r="E154" s="353"/>
      <c r="F154" s="149">
        <f>C154*E154</f>
        <v>0</v>
      </c>
      <c r="G154" s="353"/>
      <c r="H154" s="149">
        <f>C154*G154</f>
        <v>0</v>
      </c>
      <c r="I154" s="149">
        <f t="shared" si="13"/>
        <v>0</v>
      </c>
      <c r="J154" s="161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</row>
    <row r="155" spans="1:24" s="144" customFormat="1" ht="24">
      <c r="A155" s="161"/>
      <c r="B155" s="350" t="s">
        <v>251</v>
      </c>
      <c r="C155" s="351">
        <v>1</v>
      </c>
      <c r="D155" s="352" t="s">
        <v>252</v>
      </c>
      <c r="E155" s="353"/>
      <c r="F155" s="149">
        <f>C155*E155</f>
        <v>0</v>
      </c>
      <c r="G155" s="353"/>
      <c r="H155" s="149">
        <f>C155*G155</f>
        <v>0</v>
      </c>
      <c r="I155" s="149">
        <f t="shared" si="13"/>
        <v>0</v>
      </c>
      <c r="J155" s="161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</row>
    <row r="156" spans="1:24" s="144" customFormat="1" ht="24">
      <c r="A156" s="161">
        <v>8.4</v>
      </c>
      <c r="B156" s="336" t="s">
        <v>253</v>
      </c>
      <c r="C156" s="173"/>
      <c r="D156" s="173"/>
      <c r="E156" s="177"/>
      <c r="F156" s="185"/>
      <c r="G156" s="162"/>
      <c r="H156" s="185"/>
      <c r="I156" s="185"/>
      <c r="J156" s="161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</row>
    <row r="157" spans="1:24" s="144" customFormat="1" ht="24">
      <c r="A157" s="161"/>
      <c r="B157" s="350" t="s">
        <v>254</v>
      </c>
      <c r="C157" s="354">
        <v>3</v>
      </c>
      <c r="D157" s="352" t="s">
        <v>223</v>
      </c>
      <c r="E157" s="355"/>
      <c r="F157" s="149">
        <f t="shared" ref="F157:F163" si="14">C157*E157</f>
        <v>0</v>
      </c>
      <c r="G157" s="353"/>
      <c r="H157" s="149">
        <f t="shared" ref="H157:H163" si="15">C157*G157</f>
        <v>0</v>
      </c>
      <c r="I157" s="149">
        <f t="shared" si="13"/>
        <v>0</v>
      </c>
      <c r="J157" s="161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</row>
    <row r="158" spans="1:24" s="144" customFormat="1" ht="24">
      <c r="A158" s="161"/>
      <c r="B158" s="350" t="s">
        <v>255</v>
      </c>
      <c r="C158" s="354">
        <v>2</v>
      </c>
      <c r="D158" s="352" t="s">
        <v>223</v>
      </c>
      <c r="E158" s="355"/>
      <c r="F158" s="149">
        <f t="shared" si="14"/>
        <v>0</v>
      </c>
      <c r="G158" s="355"/>
      <c r="H158" s="149">
        <f t="shared" si="15"/>
        <v>0</v>
      </c>
      <c r="I158" s="149">
        <f t="shared" si="13"/>
        <v>0</v>
      </c>
      <c r="J158" s="161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</row>
    <row r="159" spans="1:24" s="144" customFormat="1" ht="24">
      <c r="A159" s="161"/>
      <c r="B159" s="350" t="s">
        <v>256</v>
      </c>
      <c r="C159" s="354">
        <v>1</v>
      </c>
      <c r="D159" s="352" t="s">
        <v>223</v>
      </c>
      <c r="E159" s="355"/>
      <c r="F159" s="149">
        <f t="shared" si="14"/>
        <v>0</v>
      </c>
      <c r="G159" s="355"/>
      <c r="H159" s="149">
        <f t="shared" si="15"/>
        <v>0</v>
      </c>
      <c r="I159" s="149">
        <f t="shared" si="13"/>
        <v>0</v>
      </c>
      <c r="J159" s="161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</row>
    <row r="160" spans="1:24" s="144" customFormat="1" ht="24">
      <c r="A160" s="161"/>
      <c r="B160" s="350" t="s">
        <v>249</v>
      </c>
      <c r="C160" s="351">
        <v>1</v>
      </c>
      <c r="D160" s="352" t="s">
        <v>118</v>
      </c>
      <c r="E160" s="353"/>
      <c r="F160" s="149">
        <f t="shared" si="14"/>
        <v>0</v>
      </c>
      <c r="G160" s="353"/>
      <c r="H160" s="149">
        <f t="shared" si="15"/>
        <v>0</v>
      </c>
      <c r="I160" s="149">
        <f t="shared" si="13"/>
        <v>0</v>
      </c>
      <c r="J160" s="161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</row>
    <row r="161" spans="1:24" s="144" customFormat="1" ht="24">
      <c r="A161" s="161"/>
      <c r="B161" s="350" t="s">
        <v>257</v>
      </c>
      <c r="C161" s="351">
        <v>1</v>
      </c>
      <c r="D161" s="352" t="s">
        <v>118</v>
      </c>
      <c r="E161" s="353"/>
      <c r="F161" s="149">
        <f t="shared" si="14"/>
        <v>0</v>
      </c>
      <c r="G161" s="353"/>
      <c r="H161" s="149">
        <f t="shared" si="15"/>
        <v>0</v>
      </c>
      <c r="I161" s="149">
        <f t="shared" si="13"/>
        <v>0</v>
      </c>
      <c r="J161" s="161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</row>
    <row r="162" spans="1:24" s="144" customFormat="1" ht="24">
      <c r="A162" s="161"/>
      <c r="B162" s="350" t="s">
        <v>258</v>
      </c>
      <c r="C162" s="351">
        <v>1</v>
      </c>
      <c r="D162" s="352" t="s">
        <v>259</v>
      </c>
      <c r="E162" s="334"/>
      <c r="F162" s="149">
        <f t="shared" si="14"/>
        <v>0</v>
      </c>
      <c r="G162" s="353"/>
      <c r="H162" s="149">
        <f t="shared" si="15"/>
        <v>0</v>
      </c>
      <c r="I162" s="149">
        <f t="shared" si="13"/>
        <v>0</v>
      </c>
      <c r="J162" s="161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</row>
    <row r="163" spans="1:24" s="144" customFormat="1" ht="24">
      <c r="A163" s="161"/>
      <c r="B163" s="350" t="s">
        <v>260</v>
      </c>
      <c r="C163" s="351">
        <v>1</v>
      </c>
      <c r="D163" s="352" t="s">
        <v>183</v>
      </c>
      <c r="E163" s="353"/>
      <c r="F163" s="149">
        <f t="shared" si="14"/>
        <v>0</v>
      </c>
      <c r="G163" s="353"/>
      <c r="H163" s="149">
        <f t="shared" si="15"/>
        <v>0</v>
      </c>
      <c r="I163" s="149">
        <f t="shared" si="13"/>
        <v>0</v>
      </c>
      <c r="J163" s="161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</row>
    <row r="164" spans="1:24" s="144" customFormat="1" ht="24">
      <c r="A164" s="161">
        <v>8.5</v>
      </c>
      <c r="B164" s="480" t="s">
        <v>261</v>
      </c>
      <c r="C164" s="173"/>
      <c r="D164" s="173"/>
      <c r="E164" s="177"/>
      <c r="F164" s="185"/>
      <c r="G164" s="162"/>
      <c r="H164" s="185"/>
      <c r="I164" s="185"/>
      <c r="J164" s="161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</row>
    <row r="165" spans="1:24" s="144" customFormat="1" ht="24">
      <c r="A165" s="161"/>
      <c r="B165" s="356" t="s">
        <v>513</v>
      </c>
      <c r="C165" s="330">
        <v>1</v>
      </c>
      <c r="D165" s="331" t="s">
        <v>214</v>
      </c>
      <c r="E165" s="334"/>
      <c r="F165" s="149">
        <f>C165*E165</f>
        <v>0</v>
      </c>
      <c r="G165" s="334"/>
      <c r="H165" s="149">
        <f>C165*G165</f>
        <v>0</v>
      </c>
      <c r="I165" s="149">
        <f t="shared" si="13"/>
        <v>0</v>
      </c>
      <c r="J165" s="161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</row>
    <row r="166" spans="1:24" s="144" customFormat="1" ht="24">
      <c r="A166" s="161"/>
      <c r="B166" s="356" t="s">
        <v>514</v>
      </c>
      <c r="C166" s="330">
        <v>1</v>
      </c>
      <c r="D166" s="331" t="s">
        <v>214</v>
      </c>
      <c r="E166" s="334"/>
      <c r="F166" s="149">
        <f>C166*E166</f>
        <v>0</v>
      </c>
      <c r="G166" s="334"/>
      <c r="H166" s="149">
        <f>C166*G166</f>
        <v>0</v>
      </c>
      <c r="I166" s="149">
        <f t="shared" si="13"/>
        <v>0</v>
      </c>
      <c r="J166" s="161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</row>
    <row r="167" spans="1:24" s="144" customFormat="1" ht="24">
      <c r="A167" s="161"/>
      <c r="B167" s="356" t="s">
        <v>503</v>
      </c>
      <c r="C167" s="330">
        <v>1</v>
      </c>
      <c r="D167" s="331" t="s">
        <v>214</v>
      </c>
      <c r="E167" s="334"/>
      <c r="F167" s="149">
        <f>C167*E167</f>
        <v>0</v>
      </c>
      <c r="G167" s="334"/>
      <c r="H167" s="149">
        <f>C167*G167</f>
        <v>0</v>
      </c>
      <c r="I167" s="149">
        <f t="shared" si="13"/>
        <v>0</v>
      </c>
      <c r="J167" s="161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</row>
    <row r="168" spans="1:24" s="144" customFormat="1" ht="24">
      <c r="A168" s="161"/>
      <c r="B168" s="356" t="s">
        <v>504</v>
      </c>
      <c r="C168" s="330">
        <v>1</v>
      </c>
      <c r="D168" s="331" t="s">
        <v>214</v>
      </c>
      <c r="E168" s="334"/>
      <c r="F168" s="149">
        <f>C168*E168</f>
        <v>0</v>
      </c>
      <c r="G168" s="334"/>
      <c r="H168" s="149">
        <f>C168*G168</f>
        <v>0</v>
      </c>
      <c r="I168" s="149">
        <f t="shared" si="13"/>
        <v>0</v>
      </c>
      <c r="J168" s="161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</row>
    <row r="169" spans="1:24" s="144" customFormat="1" ht="24">
      <c r="A169" s="161">
        <v>8.6</v>
      </c>
      <c r="B169" s="492" t="s">
        <v>211</v>
      </c>
      <c r="C169" s="338"/>
      <c r="D169" s="338"/>
      <c r="E169" s="338"/>
      <c r="F169" s="185"/>
      <c r="G169" s="338"/>
      <c r="H169" s="185"/>
      <c r="I169" s="185"/>
      <c r="J169" s="161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</row>
    <row r="170" spans="1:24" s="144" customFormat="1" ht="24">
      <c r="A170" s="161"/>
      <c r="B170" s="357" t="s">
        <v>212</v>
      </c>
      <c r="C170" s="338">
        <v>3</v>
      </c>
      <c r="D170" s="341" t="s">
        <v>214</v>
      </c>
      <c r="E170" s="342"/>
      <c r="F170" s="149">
        <f>C170*E170</f>
        <v>0</v>
      </c>
      <c r="G170" s="342"/>
      <c r="H170" s="149">
        <f>C170*G170</f>
        <v>0</v>
      </c>
      <c r="I170" s="149">
        <f t="shared" si="13"/>
        <v>0</v>
      </c>
      <c r="J170" s="161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</row>
    <row r="171" spans="1:24" s="144" customFormat="1" ht="24">
      <c r="A171" s="161"/>
      <c r="B171" s="176"/>
      <c r="C171" s="173"/>
      <c r="D171" s="173"/>
      <c r="E171" s="177"/>
      <c r="F171" s="185">
        <f>SUM(F147:F170)</f>
        <v>0</v>
      </c>
      <c r="G171" s="162"/>
      <c r="H171" s="185">
        <f>SUM(H147:H170)</f>
        <v>0</v>
      </c>
      <c r="I171" s="155">
        <f>F171+H171</f>
        <v>0</v>
      </c>
      <c r="J171" s="161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</row>
    <row r="172" spans="1:24" s="144" customFormat="1" ht="24">
      <c r="A172" s="186">
        <v>9</v>
      </c>
      <c r="B172" s="321" t="s">
        <v>220</v>
      </c>
      <c r="C172" s="173"/>
      <c r="D172" s="173"/>
      <c r="E172" s="177"/>
      <c r="F172" s="185"/>
      <c r="G172" s="162"/>
      <c r="H172" s="185"/>
      <c r="I172" s="185"/>
      <c r="J172" s="161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</row>
    <row r="173" spans="1:24" s="144" customFormat="1" ht="24">
      <c r="A173" s="161">
        <v>9.1</v>
      </c>
      <c r="B173" s="176" t="s">
        <v>204</v>
      </c>
      <c r="C173" s="173"/>
      <c r="D173" s="173"/>
      <c r="E173" s="177"/>
      <c r="F173" s="185"/>
      <c r="G173" s="162"/>
      <c r="H173" s="185"/>
      <c r="I173" s="185"/>
      <c r="J173" s="161"/>
      <c r="K173" s="136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</row>
    <row r="174" spans="1:24" s="144" customFormat="1" ht="24">
      <c r="A174" s="161"/>
      <c r="B174" s="333" t="s">
        <v>445</v>
      </c>
      <c r="C174" s="330">
        <v>323</v>
      </c>
      <c r="D174" s="331" t="s">
        <v>15</v>
      </c>
      <c r="E174" s="332"/>
      <c r="F174" s="149">
        <f>C174*E174</f>
        <v>0</v>
      </c>
      <c r="G174" s="334"/>
      <c r="H174" s="149">
        <f>C174*G174</f>
        <v>0</v>
      </c>
      <c r="I174" s="149">
        <f>F174+H174</f>
        <v>0</v>
      </c>
      <c r="J174" s="161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</row>
    <row r="175" spans="1:24" s="144" customFormat="1" ht="24">
      <c r="A175" s="161">
        <v>9.1999999999999993</v>
      </c>
      <c r="B175" s="176" t="s">
        <v>207</v>
      </c>
      <c r="C175" s="173"/>
      <c r="D175" s="173"/>
      <c r="E175" s="177"/>
      <c r="F175" s="185"/>
      <c r="G175" s="162"/>
      <c r="H175" s="185"/>
      <c r="I175" s="185"/>
      <c r="J175" s="161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</row>
    <row r="176" spans="1:24" s="144" customFormat="1" ht="24">
      <c r="A176" s="161"/>
      <c r="B176" s="333" t="s">
        <v>245</v>
      </c>
      <c r="C176" s="330">
        <v>300</v>
      </c>
      <c r="D176" s="331" t="s">
        <v>15</v>
      </c>
      <c r="E176" s="332"/>
      <c r="F176" s="149">
        <f>C176*E176</f>
        <v>0</v>
      </c>
      <c r="G176" s="334"/>
      <c r="H176" s="149">
        <f>C176*G176</f>
        <v>0</v>
      </c>
      <c r="I176" s="149">
        <f>F176+H176</f>
        <v>0</v>
      </c>
      <c r="J176" s="161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</row>
    <row r="177" spans="1:24" s="144" customFormat="1" ht="24">
      <c r="A177" s="161"/>
      <c r="B177" s="340" t="s">
        <v>209</v>
      </c>
      <c r="C177" s="330">
        <v>600</v>
      </c>
      <c r="D177" s="331" t="s">
        <v>15</v>
      </c>
      <c r="E177" s="332"/>
      <c r="F177" s="149">
        <f>C177*E177</f>
        <v>0</v>
      </c>
      <c r="G177" s="334"/>
      <c r="H177" s="149">
        <f>C177*G177</f>
        <v>0</v>
      </c>
      <c r="I177" s="149">
        <f>F177+H177</f>
        <v>0</v>
      </c>
      <c r="J177" s="161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</row>
    <row r="178" spans="1:24" s="144" customFormat="1" ht="24">
      <c r="A178" s="161">
        <v>9.3000000000000007</v>
      </c>
      <c r="B178" s="480" t="s">
        <v>261</v>
      </c>
      <c r="C178" s="173"/>
      <c r="D178" s="173"/>
      <c r="E178" s="177"/>
      <c r="F178" s="185"/>
      <c r="G178" s="330"/>
      <c r="H178" s="185"/>
      <c r="I178" s="185"/>
      <c r="J178" s="161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</row>
    <row r="179" spans="1:24" s="144" customFormat="1" ht="24">
      <c r="A179" s="161"/>
      <c r="B179" s="356" t="s">
        <v>505</v>
      </c>
      <c r="C179" s="330">
        <v>1</v>
      </c>
      <c r="D179" s="331" t="s">
        <v>214</v>
      </c>
      <c r="E179" s="334"/>
      <c r="F179" s="149">
        <f t="shared" ref="F179:F184" si="16">C179*E179</f>
        <v>0</v>
      </c>
      <c r="G179" s="334"/>
      <c r="H179" s="149">
        <f t="shared" ref="H179:H184" si="17">C179*G179</f>
        <v>0</v>
      </c>
      <c r="I179" s="149">
        <f t="shared" ref="I179:I184" si="18">F179+H179</f>
        <v>0</v>
      </c>
      <c r="J179" s="161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</row>
    <row r="180" spans="1:24" s="144" customFormat="1" ht="24">
      <c r="A180" s="161"/>
      <c r="B180" s="356" t="s">
        <v>506</v>
      </c>
      <c r="C180" s="330">
        <v>1</v>
      </c>
      <c r="D180" s="331" t="s">
        <v>214</v>
      </c>
      <c r="E180" s="334"/>
      <c r="F180" s="149">
        <f t="shared" si="16"/>
        <v>0</v>
      </c>
      <c r="G180" s="334"/>
      <c r="H180" s="149">
        <f t="shared" si="17"/>
        <v>0</v>
      </c>
      <c r="I180" s="149">
        <f t="shared" si="18"/>
        <v>0</v>
      </c>
      <c r="J180" s="161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</row>
    <row r="181" spans="1:24" s="144" customFormat="1" ht="24">
      <c r="A181" s="161"/>
      <c r="B181" s="356" t="s">
        <v>507</v>
      </c>
      <c r="C181" s="330">
        <v>1</v>
      </c>
      <c r="D181" s="331" t="s">
        <v>214</v>
      </c>
      <c r="E181" s="334"/>
      <c r="F181" s="149">
        <f t="shared" si="16"/>
        <v>0</v>
      </c>
      <c r="G181" s="334"/>
      <c r="H181" s="149">
        <f t="shared" si="17"/>
        <v>0</v>
      </c>
      <c r="I181" s="149">
        <f t="shared" si="18"/>
        <v>0</v>
      </c>
      <c r="J181" s="161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</row>
    <row r="182" spans="1:24" s="144" customFormat="1" ht="24">
      <c r="A182" s="161"/>
      <c r="B182" s="356" t="s">
        <v>508</v>
      </c>
      <c r="C182" s="330">
        <v>1</v>
      </c>
      <c r="D182" s="331" t="s">
        <v>214</v>
      </c>
      <c r="E182" s="334"/>
      <c r="F182" s="149">
        <f t="shared" si="16"/>
        <v>0</v>
      </c>
      <c r="G182" s="334"/>
      <c r="H182" s="149">
        <f t="shared" si="17"/>
        <v>0</v>
      </c>
      <c r="I182" s="149">
        <f t="shared" si="18"/>
        <v>0</v>
      </c>
      <c r="J182" s="161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</row>
    <row r="183" spans="1:24" s="144" customFormat="1" ht="24">
      <c r="A183" s="161"/>
      <c r="B183" s="356" t="s">
        <v>509</v>
      </c>
      <c r="C183" s="330">
        <v>1</v>
      </c>
      <c r="D183" s="331" t="s">
        <v>214</v>
      </c>
      <c r="E183" s="334"/>
      <c r="F183" s="149">
        <f t="shared" si="16"/>
        <v>0</v>
      </c>
      <c r="G183" s="334"/>
      <c r="H183" s="149">
        <f t="shared" si="17"/>
        <v>0</v>
      </c>
      <c r="I183" s="149">
        <f t="shared" si="18"/>
        <v>0</v>
      </c>
      <c r="J183" s="161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</row>
    <row r="184" spans="1:24" s="144" customFormat="1" ht="24">
      <c r="A184" s="161"/>
      <c r="B184" s="356" t="s">
        <v>510</v>
      </c>
      <c r="C184" s="330">
        <v>1</v>
      </c>
      <c r="D184" s="331" t="s">
        <v>214</v>
      </c>
      <c r="E184" s="334"/>
      <c r="F184" s="149">
        <f t="shared" si="16"/>
        <v>0</v>
      </c>
      <c r="G184" s="334"/>
      <c r="H184" s="149">
        <f t="shared" si="17"/>
        <v>0</v>
      </c>
      <c r="I184" s="149">
        <f t="shared" si="18"/>
        <v>0</v>
      </c>
      <c r="J184" s="161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</row>
    <row r="185" spans="1:24" s="144" customFormat="1" ht="24">
      <c r="A185" s="161"/>
      <c r="B185" s="394"/>
      <c r="C185" s="612"/>
      <c r="D185" s="614"/>
      <c r="E185" s="610"/>
      <c r="F185" s="149"/>
      <c r="G185" s="611"/>
      <c r="H185" s="149"/>
      <c r="I185" s="149"/>
      <c r="J185" s="161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</row>
    <row r="186" spans="1:24" s="144" customFormat="1" ht="24">
      <c r="A186" s="161"/>
      <c r="B186" s="394"/>
      <c r="C186" s="613"/>
      <c r="D186" s="615"/>
      <c r="E186" s="597"/>
      <c r="F186" s="608"/>
      <c r="G186" s="609"/>
      <c r="H186" s="608"/>
      <c r="I186" s="608"/>
      <c r="J186" s="161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</row>
    <row r="187" spans="1:24" s="144" customFormat="1" ht="24">
      <c r="A187" s="161">
        <v>9.4</v>
      </c>
      <c r="B187" s="492" t="s">
        <v>211</v>
      </c>
      <c r="C187" s="173"/>
      <c r="D187" s="173"/>
      <c r="E187" s="177"/>
      <c r="F187" s="185"/>
      <c r="G187" s="338"/>
      <c r="H187" s="185"/>
      <c r="I187" s="185"/>
      <c r="J187" s="161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</row>
    <row r="188" spans="1:24" s="144" customFormat="1" ht="24">
      <c r="A188" s="161"/>
      <c r="B188" s="357" t="s">
        <v>212</v>
      </c>
      <c r="C188" s="338">
        <v>3</v>
      </c>
      <c r="D188" s="341" t="s">
        <v>214</v>
      </c>
      <c r="E188" s="342"/>
      <c r="F188" s="149">
        <f>C188*E188</f>
        <v>0</v>
      </c>
      <c r="G188" s="342"/>
      <c r="H188" s="149">
        <f>C188*G188</f>
        <v>0</v>
      </c>
      <c r="I188" s="149">
        <f>F188+H188</f>
        <v>0</v>
      </c>
      <c r="J188" s="161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</row>
    <row r="189" spans="1:24" s="144" customFormat="1" ht="24">
      <c r="A189" s="161"/>
      <c r="B189" s="176"/>
      <c r="C189" s="173"/>
      <c r="D189" s="173"/>
      <c r="E189" s="177"/>
      <c r="F189" s="185">
        <f>SUM(F174:F188)</f>
        <v>0</v>
      </c>
      <c r="G189" s="162"/>
      <c r="H189" s="185">
        <f>SUM(H174:H188)</f>
        <v>0</v>
      </c>
      <c r="I189" s="155">
        <f>F189+H189</f>
        <v>0</v>
      </c>
      <c r="J189" s="161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</row>
    <row r="190" spans="1:24" s="144" customFormat="1" ht="24">
      <c r="A190" s="186">
        <v>10</v>
      </c>
      <c r="B190" s="321" t="s">
        <v>354</v>
      </c>
      <c r="C190" s="173"/>
      <c r="D190" s="173"/>
      <c r="E190" s="177"/>
      <c r="F190" s="162"/>
      <c r="G190" s="162"/>
      <c r="H190" s="162"/>
      <c r="I190" s="162"/>
      <c r="J190" s="161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</row>
    <row r="191" spans="1:24" s="144" customFormat="1" ht="24">
      <c r="A191" s="161">
        <v>10.1</v>
      </c>
      <c r="B191" s="176" t="s">
        <v>207</v>
      </c>
      <c r="C191" s="173"/>
      <c r="D191" s="173"/>
      <c r="E191" s="177"/>
      <c r="F191" s="162"/>
      <c r="G191" s="162"/>
      <c r="H191" s="162"/>
      <c r="I191" s="162"/>
      <c r="J191" s="161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</row>
    <row r="192" spans="1:24" s="144" customFormat="1" ht="24">
      <c r="A192" s="161"/>
      <c r="B192" s="340" t="s">
        <v>355</v>
      </c>
      <c r="C192" s="330">
        <v>869</v>
      </c>
      <c r="D192" s="331" t="s">
        <v>15</v>
      </c>
      <c r="E192" s="332"/>
      <c r="F192" s="149">
        <f t="shared" ref="F192:F197" si="19">C192*E192</f>
        <v>0</v>
      </c>
      <c r="G192" s="162"/>
      <c r="H192" s="149">
        <f t="shared" ref="H192:H197" si="20">C192*G192</f>
        <v>0</v>
      </c>
      <c r="I192" s="149">
        <f>F192+H192</f>
        <v>0</v>
      </c>
      <c r="J192" s="161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</row>
    <row r="193" spans="1:24" s="144" customFormat="1" ht="24">
      <c r="A193" s="161"/>
      <c r="B193" s="340" t="s">
        <v>235</v>
      </c>
      <c r="C193" s="330">
        <v>1200</v>
      </c>
      <c r="D193" s="331" t="s">
        <v>15</v>
      </c>
      <c r="E193" s="332"/>
      <c r="F193" s="149">
        <f>C193*E193</f>
        <v>0</v>
      </c>
      <c r="G193" s="162"/>
      <c r="H193" s="149">
        <f>C193*G193</f>
        <v>0</v>
      </c>
      <c r="I193" s="149">
        <f>F193+H193</f>
        <v>0</v>
      </c>
      <c r="J193" s="161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</row>
    <row r="194" spans="1:24" s="144" customFormat="1" ht="24">
      <c r="A194" s="161"/>
      <c r="B194" s="340" t="s">
        <v>236</v>
      </c>
      <c r="C194" s="330">
        <v>1700</v>
      </c>
      <c r="D194" s="331" t="s">
        <v>15</v>
      </c>
      <c r="E194" s="332"/>
      <c r="F194" s="149">
        <f t="shared" si="19"/>
        <v>0</v>
      </c>
      <c r="G194" s="162"/>
      <c r="H194" s="149">
        <f t="shared" si="20"/>
        <v>0</v>
      </c>
      <c r="I194" s="149">
        <f>F194+H194</f>
        <v>0</v>
      </c>
      <c r="J194" s="161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</row>
    <row r="195" spans="1:24" s="144" customFormat="1" ht="24">
      <c r="A195" s="161"/>
      <c r="B195" s="340" t="s">
        <v>237</v>
      </c>
      <c r="C195" s="330">
        <v>300</v>
      </c>
      <c r="D195" s="331" t="s">
        <v>15</v>
      </c>
      <c r="E195" s="332"/>
      <c r="F195" s="149">
        <f t="shared" si="19"/>
        <v>0</v>
      </c>
      <c r="G195" s="162"/>
      <c r="H195" s="149">
        <f t="shared" si="20"/>
        <v>0</v>
      </c>
      <c r="I195" s="149">
        <f>F195+H195</f>
        <v>0</v>
      </c>
      <c r="J195" s="161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</row>
    <row r="196" spans="1:24" s="144" customFormat="1" ht="24">
      <c r="A196" s="161">
        <v>10.199999999999999</v>
      </c>
      <c r="B196" s="176" t="s">
        <v>211</v>
      </c>
      <c r="C196" s="173"/>
      <c r="D196" s="173"/>
      <c r="E196" s="177"/>
      <c r="F196" s="162"/>
      <c r="G196" s="162"/>
      <c r="H196" s="162"/>
      <c r="I196" s="162"/>
      <c r="J196" s="161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</row>
    <row r="197" spans="1:24" s="144" customFormat="1" ht="24">
      <c r="A197" s="161"/>
      <c r="B197" s="336" t="s">
        <v>238</v>
      </c>
      <c r="C197" s="337">
        <v>322</v>
      </c>
      <c r="D197" s="341" t="s">
        <v>28</v>
      </c>
      <c r="E197" s="337"/>
      <c r="F197" s="149">
        <f t="shared" si="19"/>
        <v>0</v>
      </c>
      <c r="G197" s="162"/>
      <c r="H197" s="149">
        <f t="shared" si="20"/>
        <v>0</v>
      </c>
      <c r="I197" s="149">
        <f>F197+H197</f>
        <v>0</v>
      </c>
      <c r="J197" s="161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</row>
    <row r="198" spans="1:24" s="144" customFormat="1" ht="24">
      <c r="A198" s="161"/>
      <c r="B198" s="176"/>
      <c r="C198" s="173"/>
      <c r="D198" s="173"/>
      <c r="E198" s="177"/>
      <c r="F198" s="185">
        <f>SUM(F192:F197)</f>
        <v>0</v>
      </c>
      <c r="G198" s="185"/>
      <c r="H198" s="185">
        <f>SUM(H192:H197)</f>
        <v>0</v>
      </c>
      <c r="I198" s="155">
        <f>F198+H198</f>
        <v>0</v>
      </c>
      <c r="J198" s="161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</row>
    <row r="199" spans="1:24" s="144" customFormat="1" ht="24">
      <c r="A199" s="329">
        <v>11</v>
      </c>
      <c r="B199" s="166" t="s">
        <v>349</v>
      </c>
      <c r="C199" s="173"/>
      <c r="D199" s="173"/>
      <c r="E199" s="159"/>
      <c r="F199" s="323"/>
      <c r="G199" s="323"/>
      <c r="H199" s="304"/>
      <c r="I199" s="304"/>
      <c r="J199" s="322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</row>
    <row r="200" spans="1:24" s="144" customFormat="1" ht="24">
      <c r="A200" s="322">
        <v>11.1</v>
      </c>
      <c r="B200" s="324" t="s">
        <v>420</v>
      </c>
      <c r="C200" s="307"/>
      <c r="D200" s="137"/>
      <c r="E200" s="138"/>
      <c r="F200" s="616"/>
      <c r="G200" s="616"/>
      <c r="H200" s="139"/>
      <c r="I200" s="139"/>
      <c r="J200" s="322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</row>
    <row r="201" spans="1:24" s="144" customFormat="1" ht="24">
      <c r="A201" s="322"/>
      <c r="B201" s="325" t="s">
        <v>421</v>
      </c>
      <c r="C201" s="307">
        <f>(0.3*0.3*1*16)</f>
        <v>1.44</v>
      </c>
      <c r="D201" s="137" t="s">
        <v>14</v>
      </c>
      <c r="E201" s="326"/>
      <c r="F201" s="326">
        <f>C201*E201</f>
        <v>0</v>
      </c>
      <c r="G201" s="326"/>
      <c r="H201" s="326">
        <f>C201*G201</f>
        <v>0</v>
      </c>
      <c r="I201" s="326">
        <f>F201+H201</f>
        <v>0</v>
      </c>
      <c r="J201" s="322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</row>
    <row r="202" spans="1:24" s="144" customFormat="1" ht="24">
      <c r="A202" s="322"/>
      <c r="B202" s="325" t="s">
        <v>422</v>
      </c>
      <c r="C202" s="307"/>
      <c r="D202" s="137"/>
      <c r="E202" s="326"/>
      <c r="F202" s="326"/>
      <c r="G202" s="326"/>
      <c r="H202" s="326"/>
      <c r="I202" s="326"/>
      <c r="J202" s="322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</row>
    <row r="203" spans="1:24" s="144" customFormat="1" ht="24">
      <c r="A203" s="322"/>
      <c r="B203" s="364" t="s">
        <v>423</v>
      </c>
      <c r="C203" s="307">
        <f>(0.35*0.35*1*16)</f>
        <v>1.96</v>
      </c>
      <c r="D203" s="365" t="s">
        <v>14</v>
      </c>
      <c r="E203" s="326"/>
      <c r="F203" s="326">
        <f t="shared" ref="F203:F210" si="21">C203*E203</f>
        <v>0</v>
      </c>
      <c r="G203" s="326"/>
      <c r="H203" s="326">
        <f t="shared" ref="H203:H210" si="22">C203*G203</f>
        <v>0</v>
      </c>
      <c r="I203" s="326">
        <f t="shared" ref="I203:I210" si="23">F203+H203</f>
        <v>0</v>
      </c>
      <c r="J203" s="322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</row>
    <row r="204" spans="1:24" s="144" customFormat="1" ht="24">
      <c r="A204" s="322">
        <v>11.2</v>
      </c>
      <c r="B204" s="364" t="s">
        <v>453</v>
      </c>
      <c r="C204" s="366"/>
      <c r="D204" s="365"/>
      <c r="E204" s="326"/>
      <c r="F204" s="326"/>
      <c r="G204" s="326"/>
      <c r="H204" s="326"/>
      <c r="I204" s="326"/>
      <c r="J204" s="322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</row>
    <row r="205" spans="1:24" s="144" customFormat="1" ht="24">
      <c r="A205" s="322"/>
      <c r="B205" s="364" t="s">
        <v>424</v>
      </c>
      <c r="C205" s="366">
        <f>(1.5*(1/0.15))*1.07*0.499</f>
        <v>5.34</v>
      </c>
      <c r="D205" s="365" t="s">
        <v>227</v>
      </c>
      <c r="E205" s="366"/>
      <c r="F205" s="326">
        <f t="shared" si="21"/>
        <v>0</v>
      </c>
      <c r="G205" s="326"/>
      <c r="H205" s="326">
        <f t="shared" si="22"/>
        <v>0</v>
      </c>
      <c r="I205" s="326">
        <f t="shared" si="23"/>
        <v>0</v>
      </c>
      <c r="J205" s="322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</row>
    <row r="206" spans="1:24" s="144" customFormat="1" ht="24">
      <c r="A206" s="322"/>
      <c r="B206" s="364" t="s">
        <v>425</v>
      </c>
      <c r="C206" s="366">
        <f>(4*1*16)*1.11*1.578</f>
        <v>112.1</v>
      </c>
      <c r="D206" s="365" t="s">
        <v>227</v>
      </c>
      <c r="E206" s="366"/>
      <c r="F206" s="326">
        <f t="shared" si="21"/>
        <v>0</v>
      </c>
      <c r="G206" s="326"/>
      <c r="H206" s="326">
        <f t="shared" si="22"/>
        <v>0</v>
      </c>
      <c r="I206" s="326">
        <f t="shared" si="23"/>
        <v>0</v>
      </c>
      <c r="J206" s="322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</row>
    <row r="207" spans="1:24" s="144" customFormat="1" ht="24">
      <c r="A207" s="322"/>
      <c r="B207" s="364" t="s">
        <v>426</v>
      </c>
      <c r="C207" s="366">
        <f>(SUM(C205:C206)/1000)*30</f>
        <v>3.52</v>
      </c>
      <c r="D207" s="365" t="s">
        <v>227</v>
      </c>
      <c r="E207" s="326"/>
      <c r="F207" s="326">
        <f t="shared" si="21"/>
        <v>0</v>
      </c>
      <c r="G207" s="326"/>
      <c r="H207" s="326">
        <f t="shared" si="22"/>
        <v>0</v>
      </c>
      <c r="I207" s="326">
        <f t="shared" si="23"/>
        <v>0</v>
      </c>
      <c r="J207" s="322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</row>
    <row r="208" spans="1:24" s="144" customFormat="1" ht="24">
      <c r="A208" s="322"/>
      <c r="B208" s="364" t="s">
        <v>427</v>
      </c>
      <c r="C208" s="367">
        <f>ROUND(C209*0.912,0)</f>
        <v>20</v>
      </c>
      <c r="D208" s="368" t="s">
        <v>428</v>
      </c>
      <c r="E208" s="326"/>
      <c r="F208" s="326">
        <f t="shared" si="21"/>
        <v>0</v>
      </c>
      <c r="G208" s="326"/>
      <c r="H208" s="326">
        <f t="shared" si="22"/>
        <v>0</v>
      </c>
      <c r="I208" s="326">
        <f t="shared" si="23"/>
        <v>0</v>
      </c>
      <c r="J208" s="322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</row>
    <row r="209" spans="1:24" s="144" customFormat="1" ht="24">
      <c r="A209" s="322"/>
      <c r="B209" s="364" t="s">
        <v>429</v>
      </c>
      <c r="C209" s="367">
        <f>0.35*4*1*16</f>
        <v>22.4</v>
      </c>
      <c r="D209" s="368" t="s">
        <v>15</v>
      </c>
      <c r="E209" s="326"/>
      <c r="F209" s="326">
        <f t="shared" si="21"/>
        <v>0</v>
      </c>
      <c r="G209" s="326"/>
      <c r="H209" s="326">
        <f t="shared" si="22"/>
        <v>0</v>
      </c>
      <c r="I209" s="326">
        <f t="shared" si="23"/>
        <v>0</v>
      </c>
      <c r="J209" s="322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</row>
    <row r="210" spans="1:24" s="144" customFormat="1" ht="24">
      <c r="A210" s="322"/>
      <c r="B210" s="364" t="s">
        <v>430</v>
      </c>
      <c r="C210" s="367">
        <f>ROUND(0.25*C209,0)</f>
        <v>6</v>
      </c>
      <c r="D210" s="368" t="s">
        <v>227</v>
      </c>
      <c r="E210" s="326"/>
      <c r="F210" s="326">
        <f t="shared" si="21"/>
        <v>0</v>
      </c>
      <c r="G210" s="326"/>
      <c r="H210" s="326">
        <f t="shared" si="22"/>
        <v>0</v>
      </c>
      <c r="I210" s="326">
        <f t="shared" si="23"/>
        <v>0</v>
      </c>
      <c r="J210" s="322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</row>
    <row r="211" spans="1:24" s="144" customFormat="1" ht="24">
      <c r="A211" s="322">
        <v>11.3</v>
      </c>
      <c r="B211" s="364" t="s">
        <v>452</v>
      </c>
      <c r="C211" s="307"/>
      <c r="D211" s="369"/>
      <c r="E211" s="370"/>
      <c r="F211" s="132"/>
      <c r="G211" s="370"/>
      <c r="H211" s="370"/>
      <c r="I211" s="132"/>
      <c r="J211" s="322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</row>
    <row r="212" spans="1:24" s="144" customFormat="1" ht="24">
      <c r="A212" s="322"/>
      <c r="B212" s="371" t="s">
        <v>431</v>
      </c>
      <c r="C212" s="372">
        <v>1175</v>
      </c>
      <c r="D212" s="368" t="s">
        <v>227</v>
      </c>
      <c r="E212" s="370"/>
      <c r="F212" s="326">
        <f t="shared" ref="F212:F218" si="24">C212*E212</f>
        <v>0</v>
      </c>
      <c r="G212" s="326"/>
      <c r="H212" s="326">
        <f t="shared" ref="H212:H218" si="25">C212*G212</f>
        <v>0</v>
      </c>
      <c r="I212" s="326">
        <f t="shared" ref="I212:I218" si="26">F212+H212</f>
        <v>0</v>
      </c>
      <c r="J212" s="322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</row>
    <row r="213" spans="1:24" s="144" customFormat="1" ht="24">
      <c r="A213" s="322"/>
      <c r="B213" s="371" t="s">
        <v>432</v>
      </c>
      <c r="C213" s="367">
        <f>SUM(C212)</f>
        <v>1175</v>
      </c>
      <c r="D213" s="368" t="s">
        <v>227</v>
      </c>
      <c r="E213" s="281"/>
      <c r="F213" s="326">
        <f t="shared" si="24"/>
        <v>0</v>
      </c>
      <c r="G213" s="326"/>
      <c r="H213" s="326">
        <f t="shared" si="25"/>
        <v>0</v>
      </c>
      <c r="I213" s="326">
        <f t="shared" si="26"/>
        <v>0</v>
      </c>
      <c r="J213" s="322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</row>
    <row r="214" spans="1:24" s="144" customFormat="1" ht="24">
      <c r="A214" s="322"/>
      <c r="B214" s="364" t="s">
        <v>433</v>
      </c>
      <c r="C214" s="366">
        <v>128</v>
      </c>
      <c r="D214" s="365" t="s">
        <v>252</v>
      </c>
      <c r="E214" s="281"/>
      <c r="F214" s="326">
        <f t="shared" si="24"/>
        <v>0</v>
      </c>
      <c r="G214" s="326"/>
      <c r="H214" s="326">
        <f t="shared" si="25"/>
        <v>0</v>
      </c>
      <c r="I214" s="326">
        <f t="shared" si="26"/>
        <v>0</v>
      </c>
      <c r="J214" s="322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</row>
    <row r="215" spans="1:24" s="144" customFormat="1" ht="24">
      <c r="A215" s="322"/>
      <c r="B215" s="364" t="s">
        <v>434</v>
      </c>
      <c r="C215" s="366">
        <v>8</v>
      </c>
      <c r="D215" s="365" t="s">
        <v>214</v>
      </c>
      <c r="E215" s="281"/>
      <c r="F215" s="326">
        <f t="shared" si="24"/>
        <v>0</v>
      </c>
      <c r="G215" s="326"/>
      <c r="H215" s="326">
        <f t="shared" si="25"/>
        <v>0</v>
      </c>
      <c r="I215" s="326">
        <f t="shared" si="26"/>
        <v>0</v>
      </c>
      <c r="J215" s="322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</row>
    <row r="216" spans="1:24" s="144" customFormat="1" ht="24">
      <c r="A216" s="322"/>
      <c r="B216" s="586" t="s">
        <v>470</v>
      </c>
      <c r="C216" s="587">
        <v>12</v>
      </c>
      <c r="D216" s="588" t="s">
        <v>214</v>
      </c>
      <c r="E216" s="95"/>
      <c r="F216" s="326">
        <f t="shared" si="24"/>
        <v>0</v>
      </c>
      <c r="G216" s="326"/>
      <c r="H216" s="326">
        <f t="shared" si="25"/>
        <v>0</v>
      </c>
      <c r="I216" s="326">
        <f t="shared" si="26"/>
        <v>0</v>
      </c>
      <c r="J216" s="322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</row>
    <row r="217" spans="1:24" s="144" customFormat="1" ht="24">
      <c r="A217" s="322"/>
      <c r="B217" s="364" t="s">
        <v>435</v>
      </c>
      <c r="C217" s="366">
        <v>16</v>
      </c>
      <c r="D217" s="365" t="s">
        <v>436</v>
      </c>
      <c r="E217" s="304"/>
      <c r="F217" s="304">
        <f t="shared" si="24"/>
        <v>0</v>
      </c>
      <c r="G217" s="326"/>
      <c r="H217" s="326">
        <f t="shared" si="25"/>
        <v>0</v>
      </c>
      <c r="I217" s="326">
        <f t="shared" si="26"/>
        <v>0</v>
      </c>
      <c r="J217" s="322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</row>
    <row r="218" spans="1:24" s="144" customFormat="1" ht="24">
      <c r="A218" s="322"/>
      <c r="B218" s="364" t="s">
        <v>437</v>
      </c>
      <c r="C218" s="366">
        <v>1</v>
      </c>
      <c r="D218" s="365" t="s">
        <v>118</v>
      </c>
      <c r="E218" s="304"/>
      <c r="F218" s="304">
        <f t="shared" si="24"/>
        <v>0</v>
      </c>
      <c r="G218" s="326"/>
      <c r="H218" s="326">
        <f t="shared" si="25"/>
        <v>0</v>
      </c>
      <c r="I218" s="326">
        <f t="shared" si="26"/>
        <v>0</v>
      </c>
      <c r="J218" s="322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</row>
    <row r="219" spans="1:24" s="144" customFormat="1" ht="24">
      <c r="A219" s="322">
        <v>11.4</v>
      </c>
      <c r="B219" s="324" t="s">
        <v>438</v>
      </c>
      <c r="C219" s="307"/>
      <c r="D219" s="137"/>
      <c r="E219" s="138"/>
      <c r="F219" s="139"/>
      <c r="G219" s="139"/>
      <c r="H219" s="139"/>
      <c r="I219" s="139"/>
      <c r="J219" s="322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</row>
    <row r="220" spans="1:24" s="144" customFormat="1" ht="24">
      <c r="A220" s="322"/>
      <c r="B220" s="325" t="s">
        <v>439</v>
      </c>
      <c r="C220" s="307">
        <v>72</v>
      </c>
      <c r="D220" s="368" t="s">
        <v>15</v>
      </c>
      <c r="E220" s="326"/>
      <c r="F220" s="326">
        <f>C220*E220</f>
        <v>0</v>
      </c>
      <c r="G220" s="326"/>
      <c r="H220" s="326">
        <f>C220*G220</f>
        <v>0</v>
      </c>
      <c r="I220" s="326">
        <f>F220+H220</f>
        <v>0</v>
      </c>
      <c r="J220" s="322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</row>
    <row r="221" spans="1:24" s="144" customFormat="1" ht="24">
      <c r="A221" s="322"/>
      <c r="B221" s="325" t="s">
        <v>440</v>
      </c>
      <c r="C221" s="307">
        <v>73</v>
      </c>
      <c r="D221" s="368" t="s">
        <v>15</v>
      </c>
      <c r="E221" s="326"/>
      <c r="F221" s="326">
        <f>C221*E221</f>
        <v>0</v>
      </c>
      <c r="G221" s="326"/>
      <c r="H221" s="326">
        <f>C221*G221</f>
        <v>0</v>
      </c>
      <c r="I221" s="326">
        <f>F221+H221</f>
        <v>0</v>
      </c>
      <c r="J221" s="322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</row>
    <row r="222" spans="1:24" s="144" customFormat="1" ht="24">
      <c r="A222" s="322"/>
      <c r="B222" s="176"/>
      <c r="C222" s="173"/>
      <c r="D222" s="173"/>
      <c r="E222" s="177"/>
      <c r="F222" s="327">
        <f>SUM(F201:F221)</f>
        <v>0</v>
      </c>
      <c r="G222" s="323"/>
      <c r="H222" s="327">
        <f>SUM(H201:H221)</f>
        <v>0</v>
      </c>
      <c r="I222" s="327">
        <f>F222+H222</f>
        <v>0</v>
      </c>
      <c r="J222" s="322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</row>
    <row r="223" spans="1:24" s="144" customFormat="1" ht="24">
      <c r="A223" s="590">
        <v>12</v>
      </c>
      <c r="B223" s="617" t="s">
        <v>471</v>
      </c>
      <c r="C223" s="173"/>
      <c r="D223" s="173"/>
      <c r="E223" s="177"/>
      <c r="F223" s="327"/>
      <c r="G223" s="323"/>
      <c r="H223" s="327"/>
      <c r="I223" s="327"/>
      <c r="J223" s="322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</row>
    <row r="224" spans="1:24" s="144" customFormat="1" ht="24">
      <c r="A224" s="322">
        <v>12.1</v>
      </c>
      <c r="B224" s="601" t="s">
        <v>472</v>
      </c>
      <c r="C224" s="169"/>
      <c r="D224" s="167"/>
      <c r="E224" s="159"/>
      <c r="F224" s="149"/>
      <c r="G224" s="159"/>
      <c r="H224" s="155"/>
      <c r="I224" s="155"/>
      <c r="J224" s="322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</row>
    <row r="225" spans="1:24" s="144" customFormat="1" ht="24">
      <c r="A225" s="322"/>
      <c r="B225" s="301" t="s">
        <v>473</v>
      </c>
      <c r="C225" s="169">
        <v>660</v>
      </c>
      <c r="D225" s="167" t="s">
        <v>28</v>
      </c>
      <c r="E225" s="326"/>
      <c r="F225" s="326">
        <f t="shared" ref="F225:F227" si="27">C225*E225</f>
        <v>0</v>
      </c>
      <c r="G225" s="326"/>
      <c r="H225" s="326">
        <f t="shared" ref="H225:H227" si="28">C225*G225</f>
        <v>0</v>
      </c>
      <c r="I225" s="326">
        <f t="shared" ref="I225:I227" si="29">F225+H225</f>
        <v>0</v>
      </c>
      <c r="J225" s="322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</row>
    <row r="226" spans="1:24" s="144" customFormat="1" ht="24">
      <c r="A226" s="322"/>
      <c r="B226" s="301" t="s">
        <v>474</v>
      </c>
      <c r="C226" s="169">
        <v>200</v>
      </c>
      <c r="D226" s="602" t="s">
        <v>15</v>
      </c>
      <c r="E226" s="326"/>
      <c r="F226" s="326">
        <f t="shared" si="27"/>
        <v>0</v>
      </c>
      <c r="G226" s="326"/>
      <c r="H226" s="326">
        <f t="shared" si="28"/>
        <v>0</v>
      </c>
      <c r="I226" s="326">
        <f t="shared" si="29"/>
        <v>0</v>
      </c>
      <c r="J226" s="322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</row>
    <row r="227" spans="1:24" s="144" customFormat="1" ht="24">
      <c r="A227" s="322"/>
      <c r="B227" s="301" t="s">
        <v>475</v>
      </c>
      <c r="C227" s="169">
        <v>34</v>
      </c>
      <c r="D227" s="602" t="s">
        <v>15</v>
      </c>
      <c r="E227" s="326"/>
      <c r="F227" s="326">
        <f t="shared" si="27"/>
        <v>0</v>
      </c>
      <c r="G227" s="326"/>
      <c r="H227" s="326">
        <f t="shared" si="28"/>
        <v>0</v>
      </c>
      <c r="I227" s="326">
        <f t="shared" si="29"/>
        <v>0</v>
      </c>
      <c r="J227" s="322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</row>
    <row r="228" spans="1:24" s="144" customFormat="1" ht="24">
      <c r="A228" s="322">
        <v>12.2</v>
      </c>
      <c r="B228" s="601" t="s">
        <v>476</v>
      </c>
      <c r="C228" s="169"/>
      <c r="D228" s="167"/>
      <c r="E228" s="159"/>
      <c r="F228" s="149"/>
      <c r="G228" s="159"/>
      <c r="H228" s="155"/>
      <c r="I228" s="155"/>
      <c r="J228" s="322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</row>
    <row r="229" spans="1:24" s="144" customFormat="1" ht="24">
      <c r="A229" s="322"/>
      <c r="B229" s="301" t="s">
        <v>477</v>
      </c>
      <c r="C229" s="169">
        <v>310</v>
      </c>
      <c r="D229" s="167" t="s">
        <v>28</v>
      </c>
      <c r="E229" s="326"/>
      <c r="F229" s="326">
        <f t="shared" ref="F229:F239" si="30">C229*E229</f>
        <v>0</v>
      </c>
      <c r="G229" s="326"/>
      <c r="H229" s="326">
        <f t="shared" ref="H229:H239" si="31">C229*G229</f>
        <v>0</v>
      </c>
      <c r="I229" s="326">
        <f t="shared" ref="I229:I239" si="32">F229+H229</f>
        <v>0</v>
      </c>
      <c r="J229" s="322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</row>
    <row r="230" spans="1:24" s="144" customFormat="1" ht="24">
      <c r="A230" s="322"/>
      <c r="B230" s="301" t="s">
        <v>478</v>
      </c>
      <c r="C230" s="169">
        <v>180</v>
      </c>
      <c r="D230" s="167" t="s">
        <v>28</v>
      </c>
      <c r="E230" s="326"/>
      <c r="F230" s="326">
        <f t="shared" si="30"/>
        <v>0</v>
      </c>
      <c r="G230" s="326"/>
      <c r="H230" s="326">
        <f t="shared" si="31"/>
        <v>0</v>
      </c>
      <c r="I230" s="326">
        <f t="shared" si="32"/>
        <v>0</v>
      </c>
      <c r="J230" s="322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</row>
    <row r="231" spans="1:24" s="144" customFormat="1" ht="24">
      <c r="A231" s="322"/>
      <c r="B231" s="301" t="s">
        <v>479</v>
      </c>
      <c r="C231" s="169">
        <v>1</v>
      </c>
      <c r="D231" s="167" t="s">
        <v>118</v>
      </c>
      <c r="E231" s="326"/>
      <c r="F231" s="326">
        <f t="shared" si="30"/>
        <v>0</v>
      </c>
      <c r="G231" s="326"/>
      <c r="H231" s="326">
        <f t="shared" si="31"/>
        <v>0</v>
      </c>
      <c r="I231" s="326">
        <f t="shared" si="32"/>
        <v>0</v>
      </c>
      <c r="J231" s="322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</row>
    <row r="232" spans="1:24" s="144" customFormat="1" ht="24">
      <c r="A232" s="322"/>
      <c r="B232" s="301" t="s">
        <v>480</v>
      </c>
      <c r="C232" s="169">
        <v>1</v>
      </c>
      <c r="D232" s="167" t="s">
        <v>118</v>
      </c>
      <c r="E232" s="326"/>
      <c r="F232" s="326">
        <f t="shared" si="30"/>
        <v>0</v>
      </c>
      <c r="G232" s="326"/>
      <c r="H232" s="326">
        <f t="shared" si="31"/>
        <v>0</v>
      </c>
      <c r="I232" s="326">
        <f t="shared" si="32"/>
        <v>0</v>
      </c>
      <c r="J232" s="322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</row>
    <row r="233" spans="1:24" s="144" customFormat="1" ht="24">
      <c r="A233" s="322"/>
      <c r="B233" s="301" t="s">
        <v>481</v>
      </c>
      <c r="C233" s="169">
        <v>1</v>
      </c>
      <c r="D233" s="167" t="s">
        <v>118</v>
      </c>
      <c r="E233" s="326"/>
      <c r="F233" s="326">
        <f t="shared" si="30"/>
        <v>0</v>
      </c>
      <c r="G233" s="326"/>
      <c r="H233" s="326">
        <f t="shared" si="31"/>
        <v>0</v>
      </c>
      <c r="I233" s="326">
        <f t="shared" si="32"/>
        <v>0</v>
      </c>
      <c r="J233" s="322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</row>
    <row r="234" spans="1:24" s="144" customFormat="1" ht="24">
      <c r="A234" s="322"/>
      <c r="B234" s="301" t="s">
        <v>482</v>
      </c>
      <c r="C234" s="169">
        <v>13</v>
      </c>
      <c r="D234" s="167" t="s">
        <v>483</v>
      </c>
      <c r="E234" s="326"/>
      <c r="F234" s="326">
        <f t="shared" si="30"/>
        <v>0</v>
      </c>
      <c r="G234" s="326"/>
      <c r="H234" s="326">
        <f t="shared" si="31"/>
        <v>0</v>
      </c>
      <c r="I234" s="326">
        <f t="shared" si="32"/>
        <v>0</v>
      </c>
      <c r="J234" s="322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</row>
    <row r="235" spans="1:24" s="144" customFormat="1" ht="24">
      <c r="A235" s="322"/>
      <c r="B235" s="301" t="s">
        <v>484</v>
      </c>
      <c r="C235" s="169">
        <v>6</v>
      </c>
      <c r="D235" s="167" t="s">
        <v>483</v>
      </c>
      <c r="E235" s="326"/>
      <c r="F235" s="326">
        <f t="shared" si="30"/>
        <v>0</v>
      </c>
      <c r="G235" s="326"/>
      <c r="H235" s="326">
        <f t="shared" si="31"/>
        <v>0</v>
      </c>
      <c r="I235" s="326">
        <f t="shared" si="32"/>
        <v>0</v>
      </c>
      <c r="J235" s="322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</row>
    <row r="236" spans="1:24" s="144" customFormat="1" ht="24">
      <c r="A236" s="322"/>
      <c r="B236" s="301" t="s">
        <v>485</v>
      </c>
      <c r="C236" s="169">
        <v>13</v>
      </c>
      <c r="D236" s="167" t="s">
        <v>483</v>
      </c>
      <c r="E236" s="326"/>
      <c r="F236" s="326">
        <f t="shared" si="30"/>
        <v>0</v>
      </c>
      <c r="G236" s="326"/>
      <c r="H236" s="326">
        <f t="shared" si="31"/>
        <v>0</v>
      </c>
      <c r="I236" s="326">
        <f t="shared" si="32"/>
        <v>0</v>
      </c>
      <c r="J236" s="322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</row>
    <row r="237" spans="1:24" s="144" customFormat="1" ht="24">
      <c r="A237" s="322"/>
      <c r="B237" s="301" t="s">
        <v>486</v>
      </c>
      <c r="C237" s="169">
        <v>6</v>
      </c>
      <c r="D237" s="167" t="s">
        <v>483</v>
      </c>
      <c r="E237" s="326"/>
      <c r="F237" s="326">
        <f t="shared" si="30"/>
        <v>0</v>
      </c>
      <c r="G237" s="326"/>
      <c r="H237" s="326">
        <f t="shared" si="31"/>
        <v>0</v>
      </c>
      <c r="I237" s="326">
        <f t="shared" si="32"/>
        <v>0</v>
      </c>
      <c r="J237" s="322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</row>
    <row r="238" spans="1:24" s="144" customFormat="1" ht="24">
      <c r="A238" s="322"/>
      <c r="B238" s="301" t="s">
        <v>487</v>
      </c>
      <c r="C238" s="169">
        <v>35</v>
      </c>
      <c r="D238" s="167" t="s">
        <v>483</v>
      </c>
      <c r="E238" s="326"/>
      <c r="F238" s="326">
        <f t="shared" si="30"/>
        <v>0</v>
      </c>
      <c r="G238" s="326"/>
      <c r="H238" s="326">
        <f t="shared" si="31"/>
        <v>0</v>
      </c>
      <c r="I238" s="326">
        <f t="shared" si="32"/>
        <v>0</v>
      </c>
      <c r="J238" s="322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</row>
    <row r="239" spans="1:24" s="144" customFormat="1" ht="24">
      <c r="A239" s="322"/>
      <c r="B239" s="301" t="s">
        <v>488</v>
      </c>
      <c r="C239" s="169">
        <v>100</v>
      </c>
      <c r="D239" s="167" t="s">
        <v>28</v>
      </c>
      <c r="E239" s="326"/>
      <c r="F239" s="326">
        <f t="shared" si="30"/>
        <v>0</v>
      </c>
      <c r="G239" s="326"/>
      <c r="H239" s="326">
        <f t="shared" si="31"/>
        <v>0</v>
      </c>
      <c r="I239" s="326">
        <f t="shared" si="32"/>
        <v>0</v>
      </c>
      <c r="J239" s="322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</row>
    <row r="240" spans="1:24" s="144" customFormat="1" ht="24">
      <c r="A240" s="322"/>
      <c r="B240" s="176"/>
      <c r="C240" s="173"/>
      <c r="D240" s="173"/>
      <c r="E240" s="177"/>
      <c r="F240" s="327">
        <f>SUM(F225:F239)</f>
        <v>0</v>
      </c>
      <c r="G240" s="323"/>
      <c r="H240" s="327">
        <f>SUM(H225:H239)</f>
        <v>0</v>
      </c>
      <c r="I240" s="327">
        <f>F240+H240</f>
        <v>0</v>
      </c>
      <c r="J240" s="322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</row>
    <row r="241" spans="1:24" s="144" customFormat="1" ht="24">
      <c r="A241" s="186">
        <v>13</v>
      </c>
      <c r="B241" s="321" t="s">
        <v>283</v>
      </c>
      <c r="C241" s="173"/>
      <c r="D241" s="173"/>
      <c r="E241" s="177"/>
      <c r="F241" s="162"/>
      <c r="G241" s="162"/>
      <c r="H241" s="162"/>
      <c r="I241" s="162"/>
      <c r="J241" s="161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</row>
    <row r="242" spans="1:24" s="144" customFormat="1" ht="24">
      <c r="A242" s="161">
        <v>13.1</v>
      </c>
      <c r="B242" s="176" t="s">
        <v>284</v>
      </c>
      <c r="C242" s="173"/>
      <c r="D242" s="173"/>
      <c r="E242" s="177"/>
      <c r="F242" s="162"/>
      <c r="G242" s="162"/>
      <c r="H242" s="162"/>
      <c r="I242" s="162"/>
      <c r="J242" s="161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</row>
    <row r="243" spans="1:24" s="144" customFormat="1" ht="24">
      <c r="A243" s="161"/>
      <c r="B243" s="176" t="s">
        <v>285</v>
      </c>
      <c r="C243" s="330">
        <v>29</v>
      </c>
      <c r="D243" s="373" t="s">
        <v>286</v>
      </c>
      <c r="E243" s="374"/>
      <c r="F243" s="149">
        <f>C243*E243</f>
        <v>0</v>
      </c>
      <c r="G243" s="334"/>
      <c r="H243" s="149">
        <f>C243*G243</f>
        <v>0</v>
      </c>
      <c r="I243" s="149">
        <f>F243+H243</f>
        <v>0</v>
      </c>
      <c r="J243" s="161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</row>
    <row r="244" spans="1:24" s="144" customFormat="1" ht="24">
      <c r="A244" s="161" t="s">
        <v>530</v>
      </c>
      <c r="B244" s="176" t="s">
        <v>287</v>
      </c>
      <c r="C244" s="374"/>
      <c r="D244" s="373"/>
      <c r="E244" s="375"/>
      <c r="F244" s="162"/>
      <c r="G244" s="376"/>
      <c r="H244" s="162"/>
      <c r="I244" s="162"/>
      <c r="J244" s="161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</row>
    <row r="245" spans="1:24" s="144" customFormat="1" ht="24">
      <c r="A245" s="161"/>
      <c r="B245" s="583" t="s">
        <v>524</v>
      </c>
      <c r="C245" s="330"/>
      <c r="D245" s="373"/>
      <c r="E245" s="374"/>
      <c r="F245" s="162"/>
      <c r="G245" s="334"/>
      <c r="H245" s="581"/>
      <c r="I245" s="149"/>
      <c r="J245" s="161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</row>
    <row r="246" spans="1:24" s="144" customFormat="1" ht="24">
      <c r="A246" s="161"/>
      <c r="B246" s="585" t="s">
        <v>525</v>
      </c>
      <c r="C246" s="579">
        <v>1</v>
      </c>
      <c r="D246" s="576" t="s">
        <v>118</v>
      </c>
      <c r="E246" s="574"/>
      <c r="F246" s="596">
        <f t="shared" ref="F246:F247" si="33">C246*E246</f>
        <v>0</v>
      </c>
      <c r="G246" s="334"/>
      <c r="H246" s="326">
        <f t="shared" ref="H246:H247" si="34">C246*G246</f>
        <v>0</v>
      </c>
      <c r="I246" s="326">
        <f t="shared" ref="I246:I247" si="35">F246+H246</f>
        <v>0</v>
      </c>
      <c r="J246" s="161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</row>
    <row r="247" spans="1:24" s="144" customFormat="1" ht="24">
      <c r="A247" s="161"/>
      <c r="B247" s="578" t="s">
        <v>526</v>
      </c>
      <c r="C247" s="579">
        <v>1</v>
      </c>
      <c r="D247" s="576" t="s">
        <v>118</v>
      </c>
      <c r="E247" s="574"/>
      <c r="F247" s="326">
        <f t="shared" si="33"/>
        <v>0</v>
      </c>
      <c r="G247" s="334"/>
      <c r="H247" s="326">
        <f t="shared" si="34"/>
        <v>0</v>
      </c>
      <c r="I247" s="326">
        <f t="shared" si="35"/>
        <v>0</v>
      </c>
      <c r="J247" s="161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</row>
    <row r="248" spans="1:24" s="144" customFormat="1" ht="24">
      <c r="A248" s="161"/>
      <c r="B248" s="580" t="s">
        <v>517</v>
      </c>
      <c r="C248" s="409"/>
      <c r="D248" s="397"/>
      <c r="E248" s="374"/>
      <c r="F248" s="162"/>
      <c r="G248" s="334"/>
      <c r="H248" s="162"/>
      <c r="I248" s="149"/>
      <c r="J248" s="161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</row>
    <row r="249" spans="1:24" s="144" customFormat="1" ht="24">
      <c r="A249" s="161"/>
      <c r="B249" s="600" t="s">
        <v>518</v>
      </c>
      <c r="C249" s="582">
        <v>32</v>
      </c>
      <c r="D249" s="576" t="s">
        <v>214</v>
      </c>
      <c r="E249" s="574"/>
      <c r="F249" s="592">
        <f t="shared" ref="F249:F253" si="36">C249*E249</f>
        <v>0</v>
      </c>
      <c r="G249" s="574"/>
      <c r="H249" s="592">
        <f t="shared" ref="H249:H253" si="37">C249*G249</f>
        <v>0</v>
      </c>
      <c r="I249" s="326">
        <f t="shared" ref="I249:I253" si="38">F249+H249</f>
        <v>0</v>
      </c>
      <c r="J249" s="161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</row>
    <row r="250" spans="1:24" s="144" customFormat="1" ht="24">
      <c r="A250" s="161"/>
      <c r="B250" s="600" t="s">
        <v>519</v>
      </c>
      <c r="C250" s="582">
        <v>16</v>
      </c>
      <c r="D250" s="576" t="s">
        <v>214</v>
      </c>
      <c r="E250" s="574"/>
      <c r="F250" s="326">
        <f t="shared" si="36"/>
        <v>0</v>
      </c>
      <c r="G250" s="574"/>
      <c r="H250" s="326">
        <f t="shared" si="37"/>
        <v>0</v>
      </c>
      <c r="I250" s="326">
        <f t="shared" si="38"/>
        <v>0</v>
      </c>
      <c r="J250" s="161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</row>
    <row r="251" spans="1:24" s="144" customFormat="1" ht="24">
      <c r="A251" s="161"/>
      <c r="B251" s="600" t="s">
        <v>520</v>
      </c>
      <c r="C251" s="582">
        <v>4</v>
      </c>
      <c r="D251" s="576" t="s">
        <v>521</v>
      </c>
      <c r="E251" s="574"/>
      <c r="F251" s="326">
        <f t="shared" si="36"/>
        <v>0</v>
      </c>
      <c r="G251" s="574"/>
      <c r="H251" s="326">
        <f t="shared" si="37"/>
        <v>0</v>
      </c>
      <c r="I251" s="326">
        <f t="shared" si="38"/>
        <v>0</v>
      </c>
      <c r="J251" s="161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</row>
    <row r="252" spans="1:24" s="144" customFormat="1" ht="24">
      <c r="A252" s="161"/>
      <c r="B252" s="600" t="s">
        <v>522</v>
      </c>
      <c r="C252" s="582">
        <v>4</v>
      </c>
      <c r="D252" s="576" t="s">
        <v>214</v>
      </c>
      <c r="E252" s="574"/>
      <c r="F252" s="326">
        <f t="shared" si="36"/>
        <v>0</v>
      </c>
      <c r="G252" s="574"/>
      <c r="H252" s="326">
        <f t="shared" si="37"/>
        <v>0</v>
      </c>
      <c r="I252" s="326">
        <f t="shared" si="38"/>
        <v>0</v>
      </c>
      <c r="J252" s="161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</row>
    <row r="253" spans="1:24" s="144" customFormat="1" ht="24">
      <c r="A253" s="161"/>
      <c r="B253" s="600" t="s">
        <v>523</v>
      </c>
      <c r="C253" s="582">
        <v>26</v>
      </c>
      <c r="D253" s="576" t="s">
        <v>214</v>
      </c>
      <c r="E253" s="574"/>
      <c r="F253" s="326">
        <f t="shared" si="36"/>
        <v>0</v>
      </c>
      <c r="G253" s="574"/>
      <c r="H253" s="326">
        <f t="shared" si="37"/>
        <v>0</v>
      </c>
      <c r="I253" s="326">
        <f t="shared" si="38"/>
        <v>0</v>
      </c>
      <c r="J253" s="161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</row>
    <row r="254" spans="1:24" s="144" customFormat="1" ht="24">
      <c r="A254" s="161"/>
      <c r="B254" s="600"/>
      <c r="C254" s="604"/>
      <c r="D254" s="618"/>
      <c r="E254" s="619"/>
      <c r="F254" s="606"/>
      <c r="G254" s="605"/>
      <c r="H254" s="606"/>
      <c r="I254" s="606"/>
      <c r="J254" s="161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</row>
    <row r="255" spans="1:24" s="144" customFormat="1" ht="24">
      <c r="A255" s="161" t="s">
        <v>531</v>
      </c>
      <c r="B255" s="580" t="s">
        <v>288</v>
      </c>
      <c r="C255" s="409"/>
      <c r="D255" s="397"/>
      <c r="E255" s="374"/>
      <c r="F255" s="162"/>
      <c r="G255" s="334"/>
      <c r="H255" s="162"/>
      <c r="I255" s="162"/>
      <c r="J255" s="161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</row>
    <row r="256" spans="1:24" s="144" customFormat="1" ht="24">
      <c r="A256" s="161"/>
      <c r="B256" s="580" t="s">
        <v>524</v>
      </c>
      <c r="C256" s="409"/>
      <c r="D256" s="397"/>
      <c r="E256" s="374"/>
      <c r="F256" s="595"/>
      <c r="G256" s="334"/>
      <c r="H256" s="581"/>
      <c r="I256" s="149"/>
      <c r="J256" s="161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</row>
    <row r="257" spans="1:24" s="144" customFormat="1" ht="24">
      <c r="A257" s="161"/>
      <c r="B257" s="585" t="s">
        <v>525</v>
      </c>
      <c r="C257" s="579">
        <v>1</v>
      </c>
      <c r="D257" s="576" t="s">
        <v>118</v>
      </c>
      <c r="E257" s="574"/>
      <c r="F257" s="326">
        <f t="shared" ref="F257:F258" si="39">C257*E257</f>
        <v>0</v>
      </c>
      <c r="G257" s="334"/>
      <c r="H257" s="326">
        <f t="shared" ref="H257:H258" si="40">C257*G257</f>
        <v>0</v>
      </c>
      <c r="I257" s="326">
        <f t="shared" ref="I257:I258" si="41">F257+H257</f>
        <v>0</v>
      </c>
      <c r="J257" s="161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</row>
    <row r="258" spans="1:24" s="144" customFormat="1" ht="24">
      <c r="A258" s="161"/>
      <c r="B258" s="578" t="s">
        <v>526</v>
      </c>
      <c r="C258" s="579">
        <v>1</v>
      </c>
      <c r="D258" s="576" t="s">
        <v>118</v>
      </c>
      <c r="E258" s="574"/>
      <c r="F258" s="326">
        <f t="shared" si="39"/>
        <v>0</v>
      </c>
      <c r="G258" s="334"/>
      <c r="H258" s="326">
        <f t="shared" si="40"/>
        <v>0</v>
      </c>
      <c r="I258" s="326">
        <f t="shared" si="41"/>
        <v>0</v>
      </c>
      <c r="J258" s="161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</row>
    <row r="259" spans="1:24" s="144" customFormat="1" ht="24">
      <c r="A259" s="161"/>
      <c r="B259" s="580" t="s">
        <v>517</v>
      </c>
      <c r="C259" s="409"/>
      <c r="D259" s="397"/>
      <c r="E259" s="374"/>
      <c r="F259" s="595"/>
      <c r="G259" s="334"/>
      <c r="H259" s="581"/>
      <c r="I259" s="162"/>
      <c r="J259" s="161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</row>
    <row r="260" spans="1:24" s="144" customFormat="1" ht="24">
      <c r="A260" s="161"/>
      <c r="B260" s="578" t="s">
        <v>518</v>
      </c>
      <c r="C260" s="579">
        <v>16</v>
      </c>
      <c r="D260" s="576" t="s">
        <v>214</v>
      </c>
      <c r="E260" s="574"/>
      <c r="F260" s="326">
        <f t="shared" ref="F260:F265" si="42">C260*E260</f>
        <v>0</v>
      </c>
      <c r="G260" s="574"/>
      <c r="H260" s="326">
        <f t="shared" ref="H260:H265" si="43">C260*G260</f>
        <v>0</v>
      </c>
      <c r="I260" s="592">
        <f>F260+H260</f>
        <v>0</v>
      </c>
      <c r="J260" s="161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</row>
    <row r="261" spans="1:24" s="144" customFormat="1" ht="24">
      <c r="A261" s="161"/>
      <c r="B261" s="600" t="s">
        <v>519</v>
      </c>
      <c r="C261" s="582">
        <v>8</v>
      </c>
      <c r="D261" s="576" t="s">
        <v>214</v>
      </c>
      <c r="E261" s="574"/>
      <c r="F261" s="326">
        <f t="shared" si="42"/>
        <v>0</v>
      </c>
      <c r="G261" s="574"/>
      <c r="H261" s="326">
        <f t="shared" si="43"/>
        <v>0</v>
      </c>
      <c r="I261" s="326">
        <f t="shared" ref="I261:I265" si="44">F261+H261</f>
        <v>0</v>
      </c>
      <c r="J261" s="161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</row>
    <row r="262" spans="1:24" s="144" customFormat="1" ht="24">
      <c r="A262" s="161"/>
      <c r="B262" s="600" t="s">
        <v>520</v>
      </c>
      <c r="C262" s="582">
        <v>2</v>
      </c>
      <c r="D262" s="576" t="s">
        <v>521</v>
      </c>
      <c r="E262" s="574"/>
      <c r="F262" s="326">
        <f t="shared" si="42"/>
        <v>0</v>
      </c>
      <c r="G262" s="574"/>
      <c r="H262" s="326">
        <f t="shared" si="43"/>
        <v>0</v>
      </c>
      <c r="I262" s="326">
        <f t="shared" si="44"/>
        <v>0</v>
      </c>
      <c r="J262" s="161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</row>
    <row r="263" spans="1:24" s="144" customFormat="1" ht="24">
      <c r="A263" s="161"/>
      <c r="B263" s="600" t="s">
        <v>522</v>
      </c>
      <c r="C263" s="582">
        <v>2</v>
      </c>
      <c r="D263" s="576" t="s">
        <v>214</v>
      </c>
      <c r="E263" s="574"/>
      <c r="F263" s="326">
        <f t="shared" si="42"/>
        <v>0</v>
      </c>
      <c r="G263" s="574"/>
      <c r="H263" s="326">
        <f t="shared" si="43"/>
        <v>0</v>
      </c>
      <c r="I263" s="326">
        <f t="shared" si="44"/>
        <v>0</v>
      </c>
      <c r="J263" s="161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</row>
    <row r="264" spans="1:24" s="144" customFormat="1" ht="24">
      <c r="A264" s="161"/>
      <c r="B264" s="600" t="s">
        <v>523</v>
      </c>
      <c r="C264" s="582">
        <v>20</v>
      </c>
      <c r="D264" s="576" t="s">
        <v>214</v>
      </c>
      <c r="E264" s="574"/>
      <c r="F264" s="326">
        <f t="shared" si="42"/>
        <v>0</v>
      </c>
      <c r="G264" s="574"/>
      <c r="H264" s="326">
        <f t="shared" si="43"/>
        <v>0</v>
      </c>
      <c r="I264" s="326">
        <f t="shared" si="44"/>
        <v>0</v>
      </c>
      <c r="J264" s="161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</row>
    <row r="265" spans="1:24" s="144" customFormat="1" ht="24">
      <c r="A265" s="161"/>
      <c r="B265" s="600" t="s">
        <v>527</v>
      </c>
      <c r="C265" s="582">
        <v>4</v>
      </c>
      <c r="D265" s="576" t="s">
        <v>259</v>
      </c>
      <c r="E265" s="574"/>
      <c r="F265" s="326">
        <f t="shared" si="42"/>
        <v>0</v>
      </c>
      <c r="G265" s="574"/>
      <c r="H265" s="326">
        <f t="shared" si="43"/>
        <v>0</v>
      </c>
      <c r="I265" s="326">
        <f t="shared" si="44"/>
        <v>0</v>
      </c>
      <c r="J265" s="161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</row>
    <row r="266" spans="1:24" s="144" customFormat="1" ht="24">
      <c r="A266" s="161"/>
      <c r="B266" s="176"/>
      <c r="C266" s="173"/>
      <c r="D266" s="173"/>
      <c r="E266" s="177"/>
      <c r="F266" s="185">
        <f>SUM(F243:F265)</f>
        <v>0</v>
      </c>
      <c r="G266" s="185"/>
      <c r="H266" s="185">
        <f>SUM(H243:H265)</f>
        <v>0</v>
      </c>
      <c r="I266" s="155">
        <f>F266+H266</f>
        <v>0</v>
      </c>
      <c r="J266" s="161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</row>
    <row r="267" spans="1:24" s="144" customFormat="1" ht="24">
      <c r="A267" s="161">
        <v>13.2</v>
      </c>
      <c r="B267" s="176" t="s">
        <v>289</v>
      </c>
      <c r="C267" s="173"/>
      <c r="D267" s="173"/>
      <c r="E267" s="177"/>
      <c r="F267" s="162"/>
      <c r="G267" s="162"/>
      <c r="H267" s="162"/>
      <c r="I267" s="162"/>
      <c r="J267" s="161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</row>
    <row r="268" spans="1:24" s="144" customFormat="1" ht="24">
      <c r="A268" s="161" t="s">
        <v>532</v>
      </c>
      <c r="B268" s="176" t="s">
        <v>351</v>
      </c>
      <c r="C268" s="173"/>
      <c r="D268" s="173"/>
      <c r="E268" s="177"/>
      <c r="F268" s="162"/>
      <c r="G268" s="162"/>
      <c r="H268" s="162"/>
      <c r="I268" s="162"/>
      <c r="J268" s="161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</row>
    <row r="269" spans="1:24" s="144" customFormat="1" ht="24">
      <c r="A269" s="161"/>
      <c r="B269" s="378" t="s">
        <v>290</v>
      </c>
      <c r="C269" s="332">
        <v>3</v>
      </c>
      <c r="D269" s="379" t="s">
        <v>252</v>
      </c>
      <c r="E269" s="353"/>
      <c r="F269" s="149">
        <f>C269*E269</f>
        <v>0</v>
      </c>
      <c r="G269" s="374"/>
      <c r="H269" s="149">
        <f>C269*G269</f>
        <v>0</v>
      </c>
      <c r="I269" s="149">
        <f>F269+H269</f>
        <v>0</v>
      </c>
      <c r="J269" s="161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</row>
    <row r="270" spans="1:24" s="144" customFormat="1" ht="24">
      <c r="A270" s="161"/>
      <c r="B270" s="380" t="s">
        <v>291</v>
      </c>
      <c r="C270" s="381">
        <v>1</v>
      </c>
      <c r="D270" s="332" t="s">
        <v>119</v>
      </c>
      <c r="E270" s="334"/>
      <c r="F270" s="149">
        <f>C270*E270</f>
        <v>0</v>
      </c>
      <c r="G270" s="382"/>
      <c r="H270" s="149">
        <f>C270*G270</f>
        <v>0</v>
      </c>
      <c r="I270" s="149">
        <f>F270+H270</f>
        <v>0</v>
      </c>
      <c r="J270" s="161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</row>
    <row r="271" spans="1:24" s="144" customFormat="1" ht="24">
      <c r="A271" s="161"/>
      <c r="B271" s="377" t="s">
        <v>292</v>
      </c>
      <c r="C271" s="381">
        <v>1</v>
      </c>
      <c r="D271" s="332" t="s">
        <v>119</v>
      </c>
      <c r="E271" s="353"/>
      <c r="F271" s="149">
        <f>C271*E271</f>
        <v>0</v>
      </c>
      <c r="G271" s="382"/>
      <c r="H271" s="149">
        <f>C271*G271</f>
        <v>0</v>
      </c>
      <c r="I271" s="149">
        <f>F271+H271</f>
        <v>0</v>
      </c>
      <c r="J271" s="161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</row>
    <row r="272" spans="1:24" s="144" customFormat="1" ht="24">
      <c r="A272" s="161" t="s">
        <v>533</v>
      </c>
      <c r="B272" s="176" t="s">
        <v>293</v>
      </c>
      <c r="C272" s="383"/>
      <c r="D272" s="383"/>
      <c r="E272" s="334"/>
      <c r="F272" s="162"/>
      <c r="G272" s="376"/>
      <c r="H272" s="162"/>
      <c r="I272" s="162"/>
      <c r="J272" s="161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</row>
    <row r="273" spans="1:24" s="144" customFormat="1" ht="24">
      <c r="A273" s="161"/>
      <c r="B273" s="377" t="s">
        <v>294</v>
      </c>
      <c r="C273" s="381">
        <v>30</v>
      </c>
      <c r="D273" s="384" t="s">
        <v>28</v>
      </c>
      <c r="E273" s="374"/>
      <c r="F273" s="149">
        <f t="shared" ref="F273:F279" si="45">C273*E273</f>
        <v>0</v>
      </c>
      <c r="G273" s="330"/>
      <c r="H273" s="149">
        <f t="shared" ref="H273:H279" si="46">C273*G273</f>
        <v>0</v>
      </c>
      <c r="I273" s="149">
        <f t="shared" ref="I273:I279" si="47">F273+H273</f>
        <v>0</v>
      </c>
      <c r="J273" s="161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</row>
    <row r="274" spans="1:24" s="144" customFormat="1" ht="24">
      <c r="A274" s="161"/>
      <c r="B274" s="377" t="s">
        <v>295</v>
      </c>
      <c r="C274" s="383">
        <v>6</v>
      </c>
      <c r="D274" s="374" t="s">
        <v>214</v>
      </c>
      <c r="E274" s="374"/>
      <c r="F274" s="149">
        <f t="shared" si="45"/>
        <v>0</v>
      </c>
      <c r="G274" s="376"/>
      <c r="H274" s="149">
        <f t="shared" si="46"/>
        <v>0</v>
      </c>
      <c r="I274" s="149">
        <f t="shared" si="47"/>
        <v>0</v>
      </c>
      <c r="J274" s="161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</row>
    <row r="275" spans="1:24" s="144" customFormat="1" ht="24">
      <c r="A275" s="161"/>
      <c r="B275" s="380" t="s">
        <v>296</v>
      </c>
      <c r="C275" s="381">
        <v>3</v>
      </c>
      <c r="D275" s="384" t="s">
        <v>214</v>
      </c>
      <c r="E275" s="374"/>
      <c r="F275" s="149">
        <f t="shared" si="45"/>
        <v>0</v>
      </c>
      <c r="G275" s="376"/>
      <c r="H275" s="149">
        <f t="shared" si="46"/>
        <v>0</v>
      </c>
      <c r="I275" s="149">
        <f t="shared" si="47"/>
        <v>0</v>
      </c>
      <c r="J275" s="161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</row>
    <row r="276" spans="1:24" s="144" customFormat="1" ht="24">
      <c r="A276" s="161"/>
      <c r="B276" s="380" t="s">
        <v>297</v>
      </c>
      <c r="C276" s="381">
        <v>3</v>
      </c>
      <c r="D276" s="384" t="s">
        <v>214</v>
      </c>
      <c r="E276" s="374"/>
      <c r="F276" s="149">
        <f t="shared" si="45"/>
        <v>0</v>
      </c>
      <c r="G276" s="376"/>
      <c r="H276" s="149">
        <f t="shared" si="46"/>
        <v>0</v>
      </c>
      <c r="I276" s="149">
        <f t="shared" si="47"/>
        <v>0</v>
      </c>
      <c r="J276" s="161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</row>
    <row r="277" spans="1:24" s="144" customFormat="1" ht="24">
      <c r="A277" s="161"/>
      <c r="B277" s="380" t="s">
        <v>298</v>
      </c>
      <c r="C277" s="381">
        <v>1</v>
      </c>
      <c r="D277" s="332" t="s">
        <v>119</v>
      </c>
      <c r="E277" s="334"/>
      <c r="F277" s="149">
        <f t="shared" si="45"/>
        <v>0</v>
      </c>
      <c r="G277" s="334"/>
      <c r="H277" s="149">
        <f t="shared" si="46"/>
        <v>0</v>
      </c>
      <c r="I277" s="149">
        <f t="shared" si="47"/>
        <v>0</v>
      </c>
      <c r="J277" s="161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</row>
    <row r="278" spans="1:24" s="144" customFormat="1" ht="24">
      <c r="A278" s="161"/>
      <c r="B278" s="380" t="s">
        <v>299</v>
      </c>
      <c r="C278" s="381">
        <v>1</v>
      </c>
      <c r="D278" s="332" t="s">
        <v>119</v>
      </c>
      <c r="E278" s="334"/>
      <c r="F278" s="149">
        <f t="shared" si="45"/>
        <v>0</v>
      </c>
      <c r="G278" s="334"/>
      <c r="H278" s="149">
        <f t="shared" si="46"/>
        <v>0</v>
      </c>
      <c r="I278" s="149">
        <f t="shared" si="47"/>
        <v>0</v>
      </c>
      <c r="J278" s="161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</row>
    <row r="279" spans="1:24" s="144" customFormat="1" ht="24">
      <c r="A279" s="161"/>
      <c r="B279" s="380" t="s">
        <v>300</v>
      </c>
      <c r="C279" s="381">
        <v>1</v>
      </c>
      <c r="D279" s="332" t="s">
        <v>119</v>
      </c>
      <c r="E279" s="334"/>
      <c r="F279" s="149">
        <f t="shared" si="45"/>
        <v>0</v>
      </c>
      <c r="G279" s="334"/>
      <c r="H279" s="149">
        <f t="shared" si="46"/>
        <v>0</v>
      </c>
      <c r="I279" s="149">
        <f t="shared" si="47"/>
        <v>0</v>
      </c>
      <c r="J279" s="161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</row>
    <row r="280" spans="1:24" s="144" customFormat="1" ht="24">
      <c r="A280" s="161" t="s">
        <v>534</v>
      </c>
      <c r="B280" s="176" t="s">
        <v>301</v>
      </c>
      <c r="C280" s="384"/>
      <c r="D280" s="374"/>
      <c r="E280" s="334"/>
      <c r="F280" s="162"/>
      <c r="G280" s="376"/>
      <c r="H280" s="162"/>
      <c r="I280" s="162"/>
      <c r="J280" s="161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</row>
    <row r="281" spans="1:24" s="144" customFormat="1" ht="24">
      <c r="A281" s="161"/>
      <c r="B281" s="385" t="s">
        <v>302</v>
      </c>
      <c r="C281" s="381">
        <v>700</v>
      </c>
      <c r="D281" s="386" t="s">
        <v>28</v>
      </c>
      <c r="E281" s="387"/>
      <c r="F281" s="149">
        <f>C281*E281</f>
        <v>0</v>
      </c>
      <c r="G281" s="387"/>
      <c r="H281" s="149">
        <f>C281*G281</f>
        <v>0</v>
      </c>
      <c r="I281" s="149">
        <f>F281+H281</f>
        <v>0</v>
      </c>
      <c r="J281" s="161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</row>
    <row r="282" spans="1:24" s="144" customFormat="1" ht="24">
      <c r="A282" s="161"/>
      <c r="B282" s="385" t="s">
        <v>303</v>
      </c>
      <c r="C282" s="381">
        <v>3</v>
      </c>
      <c r="D282" s="374" t="s">
        <v>214</v>
      </c>
      <c r="E282" s="387"/>
      <c r="F282" s="149">
        <f>C282*E282</f>
        <v>0</v>
      </c>
      <c r="G282" s="387"/>
      <c r="H282" s="149">
        <f>C282*G282</f>
        <v>0</v>
      </c>
      <c r="I282" s="149">
        <f>F282+H282</f>
        <v>0</v>
      </c>
      <c r="J282" s="161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</row>
    <row r="283" spans="1:24" s="144" customFormat="1" ht="24">
      <c r="A283" s="161"/>
      <c r="B283" s="313"/>
      <c r="C283" s="173"/>
      <c r="D283" s="173"/>
      <c r="E283" s="177"/>
      <c r="F283" s="185">
        <f>SUM(F269:F282)</f>
        <v>0</v>
      </c>
      <c r="G283" s="185"/>
      <c r="H283" s="185">
        <f>SUM(H269:H282)</f>
        <v>0</v>
      </c>
      <c r="I283" s="155">
        <f>F283+H283</f>
        <v>0</v>
      </c>
      <c r="J283" s="161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</row>
    <row r="284" spans="1:24" s="144" customFormat="1" ht="24">
      <c r="A284" s="161">
        <v>13.3</v>
      </c>
      <c r="B284" s="176" t="s">
        <v>350</v>
      </c>
      <c r="C284" s="173"/>
      <c r="D284" s="173"/>
      <c r="E284" s="177"/>
      <c r="F284" s="162"/>
      <c r="G284" s="162"/>
      <c r="H284" s="162"/>
      <c r="I284" s="162"/>
      <c r="J284" s="161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</row>
    <row r="285" spans="1:24" s="144" customFormat="1" ht="24">
      <c r="A285" s="161"/>
      <c r="B285" s="378" t="s">
        <v>290</v>
      </c>
      <c r="C285" s="332">
        <v>3</v>
      </c>
      <c r="D285" s="379" t="s">
        <v>252</v>
      </c>
      <c r="E285" s="353"/>
      <c r="F285" s="149">
        <f>C285*E285</f>
        <v>0</v>
      </c>
      <c r="G285" s="374"/>
      <c r="H285" s="149">
        <f>C285*G285</f>
        <v>0</v>
      </c>
      <c r="I285" s="149">
        <f>F285+H285</f>
        <v>0</v>
      </c>
      <c r="J285" s="161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</row>
    <row r="286" spans="1:24" s="144" customFormat="1" ht="24">
      <c r="A286" s="161"/>
      <c r="B286" s="380" t="s">
        <v>291</v>
      </c>
      <c r="C286" s="381">
        <v>1</v>
      </c>
      <c r="D286" s="332" t="s">
        <v>119</v>
      </c>
      <c r="E286" s="334"/>
      <c r="F286" s="149">
        <f>C286*E286</f>
        <v>0</v>
      </c>
      <c r="G286" s="382"/>
      <c r="H286" s="149">
        <f>C286*G286</f>
        <v>0</v>
      </c>
      <c r="I286" s="149">
        <f>F286+H286</f>
        <v>0</v>
      </c>
      <c r="J286" s="161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</row>
    <row r="287" spans="1:24" s="144" customFormat="1" ht="24">
      <c r="A287" s="161"/>
      <c r="B287" s="377" t="s">
        <v>292</v>
      </c>
      <c r="C287" s="381">
        <v>1</v>
      </c>
      <c r="D287" s="332" t="s">
        <v>119</v>
      </c>
      <c r="E287" s="353"/>
      <c r="F287" s="149">
        <f>C287*E287</f>
        <v>0</v>
      </c>
      <c r="G287" s="382"/>
      <c r="H287" s="149">
        <f>C287*G287</f>
        <v>0</v>
      </c>
      <c r="I287" s="149">
        <f>F287+H287</f>
        <v>0</v>
      </c>
      <c r="J287" s="161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</row>
    <row r="288" spans="1:24" s="144" customFormat="1" ht="24">
      <c r="A288" s="161" t="s">
        <v>535</v>
      </c>
      <c r="B288" s="176" t="s">
        <v>293</v>
      </c>
      <c r="C288" s="383"/>
      <c r="D288" s="383"/>
      <c r="E288" s="334"/>
      <c r="F288" s="162"/>
      <c r="G288" s="376"/>
      <c r="H288" s="162"/>
      <c r="I288" s="162"/>
      <c r="J288" s="161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</row>
    <row r="289" spans="1:24" s="144" customFormat="1" ht="24">
      <c r="A289" s="161"/>
      <c r="B289" s="377" t="s">
        <v>294</v>
      </c>
      <c r="C289" s="381">
        <v>30</v>
      </c>
      <c r="D289" s="384" t="s">
        <v>28</v>
      </c>
      <c r="E289" s="374"/>
      <c r="F289" s="149">
        <f t="shared" ref="F289:F295" si="48">C289*E289</f>
        <v>0</v>
      </c>
      <c r="G289" s="330"/>
      <c r="H289" s="149">
        <f t="shared" ref="H289:H295" si="49">C289*G289</f>
        <v>0</v>
      </c>
      <c r="I289" s="149">
        <f t="shared" ref="I289:I295" si="50">F289+H289</f>
        <v>0</v>
      </c>
      <c r="J289" s="161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</row>
    <row r="290" spans="1:24" s="144" customFormat="1" ht="24">
      <c r="A290" s="161"/>
      <c r="B290" s="377" t="s">
        <v>295</v>
      </c>
      <c r="C290" s="383">
        <v>6</v>
      </c>
      <c r="D290" s="374" t="s">
        <v>214</v>
      </c>
      <c r="E290" s="374"/>
      <c r="F290" s="149">
        <f t="shared" si="48"/>
        <v>0</v>
      </c>
      <c r="G290" s="376"/>
      <c r="H290" s="149">
        <f t="shared" si="49"/>
        <v>0</v>
      </c>
      <c r="I290" s="149">
        <f t="shared" si="50"/>
        <v>0</v>
      </c>
      <c r="J290" s="161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</row>
    <row r="291" spans="1:24" s="144" customFormat="1" ht="24">
      <c r="A291" s="161"/>
      <c r="B291" s="380" t="s">
        <v>296</v>
      </c>
      <c r="C291" s="381">
        <v>3</v>
      </c>
      <c r="D291" s="384" t="s">
        <v>214</v>
      </c>
      <c r="E291" s="374"/>
      <c r="F291" s="149">
        <f t="shared" si="48"/>
        <v>0</v>
      </c>
      <c r="G291" s="376"/>
      <c r="H291" s="149">
        <f t="shared" si="49"/>
        <v>0</v>
      </c>
      <c r="I291" s="149">
        <f t="shared" si="50"/>
        <v>0</v>
      </c>
      <c r="J291" s="161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</row>
    <row r="292" spans="1:24" s="144" customFormat="1" ht="24">
      <c r="A292" s="161"/>
      <c r="B292" s="380" t="s">
        <v>297</v>
      </c>
      <c r="C292" s="381">
        <v>3</v>
      </c>
      <c r="D292" s="384" t="s">
        <v>214</v>
      </c>
      <c r="E292" s="374"/>
      <c r="F292" s="149">
        <f t="shared" si="48"/>
        <v>0</v>
      </c>
      <c r="G292" s="376"/>
      <c r="H292" s="149">
        <f t="shared" si="49"/>
        <v>0</v>
      </c>
      <c r="I292" s="149">
        <f t="shared" si="50"/>
        <v>0</v>
      </c>
      <c r="J292" s="161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</row>
    <row r="293" spans="1:24" s="144" customFormat="1" ht="24">
      <c r="A293" s="161"/>
      <c r="B293" s="380" t="s">
        <v>298</v>
      </c>
      <c r="C293" s="381">
        <v>1</v>
      </c>
      <c r="D293" s="332" t="s">
        <v>119</v>
      </c>
      <c r="E293" s="334"/>
      <c r="F293" s="149">
        <f t="shared" si="48"/>
        <v>0</v>
      </c>
      <c r="G293" s="334"/>
      <c r="H293" s="149">
        <f t="shared" si="49"/>
        <v>0</v>
      </c>
      <c r="I293" s="149">
        <f t="shared" si="50"/>
        <v>0</v>
      </c>
      <c r="J293" s="161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</row>
    <row r="294" spans="1:24" s="144" customFormat="1" ht="24">
      <c r="A294" s="161"/>
      <c r="B294" s="380" t="s">
        <v>299</v>
      </c>
      <c r="C294" s="381">
        <v>1</v>
      </c>
      <c r="D294" s="332" t="s">
        <v>119</v>
      </c>
      <c r="E294" s="334"/>
      <c r="F294" s="149">
        <f t="shared" si="48"/>
        <v>0</v>
      </c>
      <c r="G294" s="334"/>
      <c r="H294" s="149">
        <f t="shared" si="49"/>
        <v>0</v>
      </c>
      <c r="I294" s="149">
        <f t="shared" si="50"/>
        <v>0</v>
      </c>
      <c r="J294" s="161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</row>
    <row r="295" spans="1:24" s="144" customFormat="1" ht="24">
      <c r="A295" s="161"/>
      <c r="B295" s="380" t="s">
        <v>300</v>
      </c>
      <c r="C295" s="381">
        <v>1</v>
      </c>
      <c r="D295" s="332" t="s">
        <v>119</v>
      </c>
      <c r="E295" s="334"/>
      <c r="F295" s="149">
        <f t="shared" si="48"/>
        <v>0</v>
      </c>
      <c r="G295" s="334"/>
      <c r="H295" s="149">
        <f t="shared" si="49"/>
        <v>0</v>
      </c>
      <c r="I295" s="149">
        <f t="shared" si="50"/>
        <v>0</v>
      </c>
      <c r="J295" s="161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</row>
    <row r="296" spans="1:24" s="144" customFormat="1" ht="24">
      <c r="A296" s="161"/>
      <c r="B296" s="96"/>
      <c r="C296" s="620"/>
      <c r="D296" s="374"/>
      <c r="E296" s="334"/>
      <c r="F296" s="162"/>
      <c r="G296" s="376"/>
      <c r="H296" s="162"/>
      <c r="I296" s="162"/>
      <c r="J296" s="161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</row>
    <row r="297" spans="1:24" s="144" customFormat="1" ht="24">
      <c r="A297" s="161" t="s">
        <v>536</v>
      </c>
      <c r="B297" s="176" t="s">
        <v>301</v>
      </c>
      <c r="C297" s="384"/>
      <c r="D297" s="374"/>
      <c r="E297" s="334"/>
      <c r="F297" s="162"/>
      <c r="G297" s="376"/>
      <c r="H297" s="162"/>
      <c r="I297" s="162"/>
      <c r="J297" s="161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</row>
    <row r="298" spans="1:24" s="144" customFormat="1" ht="24">
      <c r="A298" s="161"/>
      <c r="B298" s="385" t="s">
        <v>302</v>
      </c>
      <c r="C298" s="381">
        <v>670</v>
      </c>
      <c r="D298" s="386" t="s">
        <v>28</v>
      </c>
      <c r="E298" s="387"/>
      <c r="F298" s="149">
        <f>C298*E298</f>
        <v>0</v>
      </c>
      <c r="G298" s="387"/>
      <c r="H298" s="149">
        <f>C298*G298</f>
        <v>0</v>
      </c>
      <c r="I298" s="149">
        <f>F298+H298</f>
        <v>0</v>
      </c>
      <c r="J298" s="161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</row>
    <row r="299" spans="1:24" s="144" customFormat="1" ht="24">
      <c r="A299" s="161"/>
      <c r="B299" s="385" t="s">
        <v>303</v>
      </c>
      <c r="C299" s="381">
        <v>3</v>
      </c>
      <c r="D299" s="374" t="s">
        <v>214</v>
      </c>
      <c r="E299" s="387"/>
      <c r="F299" s="149">
        <f>C299*E299</f>
        <v>0</v>
      </c>
      <c r="G299" s="387"/>
      <c r="H299" s="149">
        <f>C299*G299</f>
        <v>0</v>
      </c>
      <c r="I299" s="149">
        <f>F299+H299</f>
        <v>0</v>
      </c>
      <c r="J299" s="161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</row>
    <row r="300" spans="1:24" s="144" customFormat="1" ht="24">
      <c r="A300" s="161"/>
      <c r="B300" s="313"/>
      <c r="C300" s="173"/>
      <c r="D300" s="173"/>
      <c r="E300" s="177"/>
      <c r="F300" s="185">
        <f>SUM(F285:F299)</f>
        <v>0</v>
      </c>
      <c r="G300" s="185"/>
      <c r="H300" s="185">
        <f>SUM(H285:H299)</f>
        <v>0</v>
      </c>
      <c r="I300" s="155">
        <f>F300+H300</f>
        <v>0</v>
      </c>
      <c r="J300" s="161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</row>
    <row r="301" spans="1:24" s="144" customFormat="1" ht="24">
      <c r="A301" s="161">
        <v>13.4</v>
      </c>
      <c r="B301" s="176" t="s">
        <v>359</v>
      </c>
      <c r="C301" s="173"/>
      <c r="D301" s="173"/>
      <c r="E301" s="177"/>
      <c r="F301" s="162"/>
      <c r="G301" s="162"/>
      <c r="H301" s="162"/>
      <c r="I301" s="162"/>
      <c r="J301" s="161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</row>
    <row r="302" spans="1:24" s="144" customFormat="1" ht="24">
      <c r="A302" s="161"/>
      <c r="B302" s="378" t="s">
        <v>290</v>
      </c>
      <c r="C302" s="332">
        <v>3</v>
      </c>
      <c r="D302" s="379" t="s">
        <v>252</v>
      </c>
      <c r="E302" s="353"/>
      <c r="F302" s="149">
        <f>C302*E302</f>
        <v>0</v>
      </c>
      <c r="G302" s="374"/>
      <c r="H302" s="149">
        <f>C302*G302</f>
        <v>0</v>
      </c>
      <c r="I302" s="149">
        <f>F302+H302</f>
        <v>0</v>
      </c>
      <c r="J302" s="161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</row>
    <row r="303" spans="1:24" s="144" customFormat="1" ht="24">
      <c r="A303" s="161"/>
      <c r="B303" s="380" t="s">
        <v>291</v>
      </c>
      <c r="C303" s="381">
        <v>1</v>
      </c>
      <c r="D303" s="332" t="s">
        <v>119</v>
      </c>
      <c r="E303" s="334"/>
      <c r="F303" s="149">
        <f>C303*E303</f>
        <v>0</v>
      </c>
      <c r="G303" s="382"/>
      <c r="H303" s="149">
        <f>C303*G303</f>
        <v>0</v>
      </c>
      <c r="I303" s="149">
        <f>F303+H303</f>
        <v>0</v>
      </c>
      <c r="J303" s="161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</row>
    <row r="304" spans="1:24" s="144" customFormat="1" ht="24">
      <c r="A304" s="161"/>
      <c r="B304" s="377" t="s">
        <v>292</v>
      </c>
      <c r="C304" s="381">
        <v>1</v>
      </c>
      <c r="D304" s="332" t="s">
        <v>119</v>
      </c>
      <c r="E304" s="353"/>
      <c r="F304" s="149">
        <f>C304*E304</f>
        <v>0</v>
      </c>
      <c r="G304" s="382"/>
      <c r="H304" s="149">
        <f>C304*G304</f>
        <v>0</v>
      </c>
      <c r="I304" s="149">
        <f>F304+H304</f>
        <v>0</v>
      </c>
      <c r="J304" s="161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</row>
    <row r="305" spans="1:24" s="144" customFormat="1" ht="24">
      <c r="A305" s="161" t="s">
        <v>537</v>
      </c>
      <c r="B305" s="176" t="s">
        <v>293</v>
      </c>
      <c r="C305" s="383"/>
      <c r="D305" s="383"/>
      <c r="E305" s="334"/>
      <c r="F305" s="162"/>
      <c r="G305" s="376"/>
      <c r="H305" s="162"/>
      <c r="I305" s="162"/>
      <c r="J305" s="161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</row>
    <row r="306" spans="1:24" s="144" customFormat="1" ht="24">
      <c r="A306" s="161"/>
      <c r="B306" s="377" t="s">
        <v>294</v>
      </c>
      <c r="C306" s="381">
        <v>30</v>
      </c>
      <c r="D306" s="384" t="s">
        <v>28</v>
      </c>
      <c r="E306" s="374"/>
      <c r="F306" s="149">
        <f t="shared" ref="F306:F312" si="51">C306*E306</f>
        <v>0</v>
      </c>
      <c r="G306" s="330"/>
      <c r="H306" s="149">
        <f t="shared" ref="H306:H312" si="52">C306*G306</f>
        <v>0</v>
      </c>
      <c r="I306" s="149">
        <f t="shared" ref="I306:I312" si="53">F306+H306</f>
        <v>0</v>
      </c>
      <c r="J306" s="161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</row>
    <row r="307" spans="1:24" s="144" customFormat="1" ht="24">
      <c r="A307" s="161"/>
      <c r="B307" s="377" t="s">
        <v>295</v>
      </c>
      <c r="C307" s="383">
        <v>6</v>
      </c>
      <c r="D307" s="374" t="s">
        <v>214</v>
      </c>
      <c r="E307" s="374"/>
      <c r="F307" s="149">
        <f t="shared" si="51"/>
        <v>0</v>
      </c>
      <c r="G307" s="376"/>
      <c r="H307" s="149">
        <f t="shared" si="52"/>
        <v>0</v>
      </c>
      <c r="I307" s="149">
        <f t="shared" si="53"/>
        <v>0</v>
      </c>
      <c r="J307" s="161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</row>
    <row r="308" spans="1:24" s="144" customFormat="1" ht="24">
      <c r="A308" s="161"/>
      <c r="B308" s="380" t="s">
        <v>296</v>
      </c>
      <c r="C308" s="381">
        <v>3</v>
      </c>
      <c r="D308" s="384" t="s">
        <v>214</v>
      </c>
      <c r="E308" s="374"/>
      <c r="F308" s="149">
        <f t="shared" si="51"/>
        <v>0</v>
      </c>
      <c r="G308" s="376"/>
      <c r="H308" s="149">
        <f t="shared" si="52"/>
        <v>0</v>
      </c>
      <c r="I308" s="149">
        <f t="shared" si="53"/>
        <v>0</v>
      </c>
      <c r="J308" s="161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</row>
    <row r="309" spans="1:24" s="144" customFormat="1" ht="24">
      <c r="A309" s="161"/>
      <c r="B309" s="380" t="s">
        <v>297</v>
      </c>
      <c r="C309" s="381">
        <v>3</v>
      </c>
      <c r="D309" s="384" t="s">
        <v>214</v>
      </c>
      <c r="E309" s="374"/>
      <c r="F309" s="149">
        <f t="shared" si="51"/>
        <v>0</v>
      </c>
      <c r="G309" s="376"/>
      <c r="H309" s="149">
        <f t="shared" si="52"/>
        <v>0</v>
      </c>
      <c r="I309" s="149">
        <f t="shared" si="53"/>
        <v>0</v>
      </c>
      <c r="J309" s="161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</row>
    <row r="310" spans="1:24" s="144" customFormat="1" ht="24">
      <c r="A310" s="161"/>
      <c r="B310" s="380" t="s">
        <v>298</v>
      </c>
      <c r="C310" s="381">
        <v>1</v>
      </c>
      <c r="D310" s="332" t="s">
        <v>119</v>
      </c>
      <c r="E310" s="334"/>
      <c r="F310" s="149">
        <f t="shared" si="51"/>
        <v>0</v>
      </c>
      <c r="G310" s="334"/>
      <c r="H310" s="149">
        <f t="shared" si="52"/>
        <v>0</v>
      </c>
      <c r="I310" s="149">
        <f t="shared" si="53"/>
        <v>0</v>
      </c>
      <c r="J310" s="161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</row>
    <row r="311" spans="1:24" s="144" customFormat="1" ht="24">
      <c r="A311" s="161"/>
      <c r="B311" s="380" t="s">
        <v>299</v>
      </c>
      <c r="C311" s="381">
        <v>1</v>
      </c>
      <c r="D311" s="332" t="s">
        <v>119</v>
      </c>
      <c r="E311" s="334"/>
      <c r="F311" s="149">
        <f t="shared" si="51"/>
        <v>0</v>
      </c>
      <c r="G311" s="334"/>
      <c r="H311" s="149">
        <f t="shared" si="52"/>
        <v>0</v>
      </c>
      <c r="I311" s="149">
        <f t="shared" si="53"/>
        <v>0</v>
      </c>
      <c r="J311" s="161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</row>
    <row r="312" spans="1:24" s="144" customFormat="1" ht="24">
      <c r="A312" s="161"/>
      <c r="B312" s="380" t="s">
        <v>300</v>
      </c>
      <c r="C312" s="381">
        <v>1</v>
      </c>
      <c r="D312" s="332" t="s">
        <v>119</v>
      </c>
      <c r="E312" s="334"/>
      <c r="F312" s="149">
        <f t="shared" si="51"/>
        <v>0</v>
      </c>
      <c r="G312" s="334"/>
      <c r="H312" s="149">
        <f t="shared" si="52"/>
        <v>0</v>
      </c>
      <c r="I312" s="149">
        <f t="shared" si="53"/>
        <v>0</v>
      </c>
      <c r="J312" s="161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</row>
    <row r="313" spans="1:24" s="144" customFormat="1" ht="24">
      <c r="A313" s="161" t="s">
        <v>538</v>
      </c>
      <c r="B313" s="176" t="s">
        <v>301</v>
      </c>
      <c r="C313" s="384"/>
      <c r="D313" s="374"/>
      <c r="E313" s="334"/>
      <c r="F313" s="162"/>
      <c r="G313" s="376"/>
      <c r="H313" s="162"/>
      <c r="I313" s="162"/>
      <c r="J313" s="161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</row>
    <row r="314" spans="1:24" s="144" customFormat="1" ht="24">
      <c r="A314" s="161"/>
      <c r="B314" s="385" t="s">
        <v>302</v>
      </c>
      <c r="C314" s="381">
        <v>480</v>
      </c>
      <c r="D314" s="386" t="s">
        <v>28</v>
      </c>
      <c r="E314" s="387"/>
      <c r="F314" s="149">
        <f>C314*E314</f>
        <v>0</v>
      </c>
      <c r="G314" s="387"/>
      <c r="H314" s="149">
        <f>C314*G314</f>
        <v>0</v>
      </c>
      <c r="I314" s="149">
        <f>F314+H314</f>
        <v>0</v>
      </c>
      <c r="J314" s="161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</row>
    <row r="315" spans="1:24" s="144" customFormat="1" ht="24">
      <c r="A315" s="161"/>
      <c r="B315" s="385" t="s">
        <v>303</v>
      </c>
      <c r="C315" s="381">
        <v>3</v>
      </c>
      <c r="D315" s="374" t="s">
        <v>214</v>
      </c>
      <c r="E315" s="387"/>
      <c r="F315" s="149">
        <f>C315*E315</f>
        <v>0</v>
      </c>
      <c r="G315" s="387"/>
      <c r="H315" s="149">
        <f>C315*G315</f>
        <v>0</v>
      </c>
      <c r="I315" s="149">
        <f>F315+H315</f>
        <v>0</v>
      </c>
      <c r="J315" s="161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</row>
    <row r="316" spans="1:24" s="144" customFormat="1" ht="24">
      <c r="A316" s="161"/>
      <c r="B316" s="313"/>
      <c r="C316" s="173"/>
      <c r="D316" s="173"/>
      <c r="E316" s="177"/>
      <c r="F316" s="185">
        <f>SUM(F302:F315)</f>
        <v>0</v>
      </c>
      <c r="G316" s="185"/>
      <c r="H316" s="185">
        <f>SUM(H302:H315)</f>
        <v>0</v>
      </c>
      <c r="I316" s="155">
        <f>F316+H316</f>
        <v>0</v>
      </c>
      <c r="J316" s="161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</row>
    <row r="317" spans="1:24" s="144" customFormat="1" ht="24">
      <c r="A317" s="161">
        <v>13.5</v>
      </c>
      <c r="B317" s="493" t="s">
        <v>360</v>
      </c>
      <c r="C317" s="173"/>
      <c r="D317" s="173"/>
      <c r="E317" s="177"/>
      <c r="F317" s="162"/>
      <c r="G317" s="162"/>
      <c r="H317" s="162"/>
      <c r="I317" s="162"/>
      <c r="J317" s="161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</row>
    <row r="318" spans="1:24" s="144" customFormat="1" ht="24">
      <c r="A318" s="161"/>
      <c r="B318" s="378" t="s">
        <v>290</v>
      </c>
      <c r="C318" s="332">
        <v>2</v>
      </c>
      <c r="D318" s="379" t="s">
        <v>252</v>
      </c>
      <c r="E318" s="353"/>
      <c r="F318" s="149">
        <f>C318*E318</f>
        <v>0</v>
      </c>
      <c r="G318" s="374"/>
      <c r="H318" s="149">
        <f>C318*G318</f>
        <v>0</v>
      </c>
      <c r="I318" s="149">
        <f>F318+H318</f>
        <v>0</v>
      </c>
      <c r="J318" s="161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</row>
    <row r="319" spans="1:24" s="144" customFormat="1" ht="24">
      <c r="A319" s="161"/>
      <c r="B319" s="380" t="s">
        <v>291</v>
      </c>
      <c r="C319" s="381">
        <v>1</v>
      </c>
      <c r="D319" s="332" t="s">
        <v>119</v>
      </c>
      <c r="E319" s="334"/>
      <c r="F319" s="149">
        <f>C319*E319</f>
        <v>0</v>
      </c>
      <c r="G319" s="382"/>
      <c r="H319" s="149">
        <f>C319*G319</f>
        <v>0</v>
      </c>
      <c r="I319" s="149">
        <f>F319+H319</f>
        <v>0</v>
      </c>
      <c r="J319" s="161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</row>
    <row r="320" spans="1:24" s="144" customFormat="1" ht="24">
      <c r="A320" s="161"/>
      <c r="B320" s="388" t="s">
        <v>292</v>
      </c>
      <c r="C320" s="389">
        <v>1</v>
      </c>
      <c r="D320" s="332" t="s">
        <v>119</v>
      </c>
      <c r="E320" s="353"/>
      <c r="F320" s="149">
        <f>C320*E320</f>
        <v>0</v>
      </c>
      <c r="G320" s="382"/>
      <c r="H320" s="149">
        <f>C320*G320</f>
        <v>0</v>
      </c>
      <c r="I320" s="149">
        <f>F320+H320</f>
        <v>0</v>
      </c>
      <c r="J320" s="161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</row>
    <row r="321" spans="1:24" s="144" customFormat="1" ht="24">
      <c r="A321" s="161" t="s">
        <v>539</v>
      </c>
      <c r="B321" s="390" t="s">
        <v>293</v>
      </c>
      <c r="C321" s="383"/>
      <c r="D321" s="383"/>
      <c r="E321" s="334"/>
      <c r="F321" s="162"/>
      <c r="G321" s="376"/>
      <c r="H321" s="162"/>
      <c r="I321" s="162"/>
      <c r="J321" s="161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</row>
    <row r="322" spans="1:24" s="144" customFormat="1" ht="24">
      <c r="A322" s="161"/>
      <c r="B322" s="388" t="s">
        <v>294</v>
      </c>
      <c r="C322" s="389">
        <v>20</v>
      </c>
      <c r="D322" s="384" t="s">
        <v>28</v>
      </c>
      <c r="E322" s="374"/>
      <c r="F322" s="149">
        <f t="shared" ref="F322:F328" si="54">C322*E322</f>
        <v>0</v>
      </c>
      <c r="G322" s="330"/>
      <c r="H322" s="149">
        <f t="shared" ref="H322:H328" si="55">C322*G322</f>
        <v>0</v>
      </c>
      <c r="I322" s="149">
        <f t="shared" ref="I322:I328" si="56">F322+H322</f>
        <v>0</v>
      </c>
      <c r="J322" s="161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</row>
    <row r="323" spans="1:24" s="144" customFormat="1" ht="24">
      <c r="A323" s="161"/>
      <c r="B323" s="388" t="s">
        <v>295</v>
      </c>
      <c r="C323" s="383">
        <v>4</v>
      </c>
      <c r="D323" s="374" t="s">
        <v>214</v>
      </c>
      <c r="E323" s="374"/>
      <c r="F323" s="149">
        <f t="shared" si="54"/>
        <v>0</v>
      </c>
      <c r="G323" s="376"/>
      <c r="H323" s="149">
        <f t="shared" si="55"/>
        <v>0</v>
      </c>
      <c r="I323" s="149">
        <f t="shared" si="56"/>
        <v>0</v>
      </c>
      <c r="J323" s="161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</row>
    <row r="324" spans="1:24" s="144" customFormat="1" ht="24">
      <c r="A324" s="161"/>
      <c r="B324" s="390" t="s">
        <v>296</v>
      </c>
      <c r="C324" s="389">
        <v>2</v>
      </c>
      <c r="D324" s="384" t="s">
        <v>214</v>
      </c>
      <c r="E324" s="374"/>
      <c r="F324" s="149">
        <f t="shared" si="54"/>
        <v>0</v>
      </c>
      <c r="G324" s="376"/>
      <c r="H324" s="149">
        <f t="shared" si="55"/>
        <v>0</v>
      </c>
      <c r="I324" s="149">
        <f t="shared" si="56"/>
        <v>0</v>
      </c>
      <c r="J324" s="161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</row>
    <row r="325" spans="1:24" s="144" customFormat="1" ht="24">
      <c r="A325" s="161"/>
      <c r="B325" s="390" t="s">
        <v>297</v>
      </c>
      <c r="C325" s="389">
        <v>2</v>
      </c>
      <c r="D325" s="384" t="s">
        <v>214</v>
      </c>
      <c r="E325" s="374"/>
      <c r="F325" s="149">
        <f t="shared" si="54"/>
        <v>0</v>
      </c>
      <c r="G325" s="376"/>
      <c r="H325" s="149">
        <f t="shared" si="55"/>
        <v>0</v>
      </c>
      <c r="I325" s="149">
        <f t="shared" si="56"/>
        <v>0</v>
      </c>
      <c r="J325" s="161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</row>
    <row r="326" spans="1:24" s="144" customFormat="1" ht="24">
      <c r="A326" s="161"/>
      <c r="B326" s="390" t="s">
        <v>298</v>
      </c>
      <c r="C326" s="389">
        <v>1</v>
      </c>
      <c r="D326" s="332" t="s">
        <v>119</v>
      </c>
      <c r="E326" s="334"/>
      <c r="F326" s="149">
        <f t="shared" si="54"/>
        <v>0</v>
      </c>
      <c r="G326" s="334"/>
      <c r="H326" s="149">
        <f t="shared" si="55"/>
        <v>0</v>
      </c>
      <c r="I326" s="149">
        <f t="shared" si="56"/>
        <v>0</v>
      </c>
      <c r="J326" s="161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</row>
    <row r="327" spans="1:24" s="144" customFormat="1" ht="24">
      <c r="A327" s="161"/>
      <c r="B327" s="390" t="s">
        <v>299</v>
      </c>
      <c r="C327" s="389">
        <v>1</v>
      </c>
      <c r="D327" s="332" t="s">
        <v>119</v>
      </c>
      <c r="E327" s="334"/>
      <c r="F327" s="149">
        <f t="shared" si="54"/>
        <v>0</v>
      </c>
      <c r="G327" s="334"/>
      <c r="H327" s="149">
        <f t="shared" si="55"/>
        <v>0</v>
      </c>
      <c r="I327" s="149">
        <f t="shared" si="56"/>
        <v>0</v>
      </c>
      <c r="J327" s="161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</row>
    <row r="328" spans="1:24" s="144" customFormat="1" ht="24">
      <c r="A328" s="161"/>
      <c r="B328" s="390" t="s">
        <v>300</v>
      </c>
      <c r="C328" s="389">
        <v>1</v>
      </c>
      <c r="D328" s="332" t="s">
        <v>119</v>
      </c>
      <c r="E328" s="334"/>
      <c r="F328" s="149">
        <f t="shared" si="54"/>
        <v>0</v>
      </c>
      <c r="G328" s="334"/>
      <c r="H328" s="149">
        <f t="shared" si="55"/>
        <v>0</v>
      </c>
      <c r="I328" s="149">
        <f t="shared" si="56"/>
        <v>0</v>
      </c>
      <c r="J328" s="161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</row>
    <row r="329" spans="1:24" s="144" customFormat="1" ht="24">
      <c r="A329" s="161" t="s">
        <v>540</v>
      </c>
      <c r="B329" s="391" t="s">
        <v>301</v>
      </c>
      <c r="C329" s="383"/>
      <c r="D329" s="374"/>
      <c r="E329" s="334"/>
      <c r="F329" s="162"/>
      <c r="G329" s="376"/>
      <c r="H329" s="162"/>
      <c r="I329" s="162"/>
      <c r="J329" s="161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</row>
    <row r="330" spans="1:24" s="144" customFormat="1" ht="24">
      <c r="A330" s="161"/>
      <c r="B330" s="391" t="s">
        <v>302</v>
      </c>
      <c r="C330" s="389">
        <v>250</v>
      </c>
      <c r="D330" s="386" t="s">
        <v>28</v>
      </c>
      <c r="E330" s="387"/>
      <c r="F330" s="149">
        <f>C330*E330</f>
        <v>0</v>
      </c>
      <c r="G330" s="387"/>
      <c r="H330" s="149">
        <f>C330*G330</f>
        <v>0</v>
      </c>
      <c r="I330" s="149">
        <f>F330+H330</f>
        <v>0</v>
      </c>
      <c r="J330" s="161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</row>
    <row r="331" spans="1:24" s="144" customFormat="1" ht="24">
      <c r="A331" s="161"/>
      <c r="B331" s="391" t="s">
        <v>303</v>
      </c>
      <c r="C331" s="389">
        <v>2</v>
      </c>
      <c r="D331" s="374" t="s">
        <v>214</v>
      </c>
      <c r="E331" s="387"/>
      <c r="F331" s="149">
        <f>C331*E331</f>
        <v>0</v>
      </c>
      <c r="G331" s="387"/>
      <c r="H331" s="149">
        <f>C331*G331</f>
        <v>0</v>
      </c>
      <c r="I331" s="149">
        <f>F331+H331</f>
        <v>0</v>
      </c>
      <c r="J331" s="161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</row>
    <row r="332" spans="1:24" s="144" customFormat="1" ht="24">
      <c r="A332" s="161"/>
      <c r="B332" s="176"/>
      <c r="C332" s="319"/>
      <c r="D332" s="173"/>
      <c r="E332" s="177"/>
      <c r="F332" s="185">
        <f>SUM(F318:F331)</f>
        <v>0</v>
      </c>
      <c r="G332" s="162"/>
      <c r="H332" s="185">
        <f>SUM(H318:H331)</f>
        <v>0</v>
      </c>
      <c r="I332" s="155">
        <f>F332+H332</f>
        <v>0</v>
      </c>
      <c r="J332" s="161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</row>
    <row r="333" spans="1:24" s="144" customFormat="1" ht="24">
      <c r="A333" s="161">
        <v>13.6</v>
      </c>
      <c r="B333" s="494" t="s">
        <v>305</v>
      </c>
      <c r="C333" s="319"/>
      <c r="D333" s="173"/>
      <c r="E333" s="177"/>
      <c r="F333" s="162"/>
      <c r="G333" s="162"/>
      <c r="H333" s="162"/>
      <c r="I333" s="162"/>
      <c r="J333" s="161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</row>
    <row r="334" spans="1:24" s="144" customFormat="1" ht="24">
      <c r="A334" s="161"/>
      <c r="B334" s="392" t="s">
        <v>306</v>
      </c>
      <c r="C334" s="386">
        <v>3</v>
      </c>
      <c r="D334" s="393" t="s">
        <v>252</v>
      </c>
      <c r="E334" s="353"/>
      <c r="F334" s="149">
        <f>C334*E334</f>
        <v>0</v>
      </c>
      <c r="G334" s="381"/>
      <c r="H334" s="149">
        <f>C334*G334</f>
        <v>0</v>
      </c>
      <c r="I334" s="149">
        <f>F334+H334</f>
        <v>0</v>
      </c>
      <c r="J334" s="161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</row>
    <row r="335" spans="1:24" s="144" customFormat="1" ht="24">
      <c r="A335" s="161"/>
      <c r="B335" s="394" t="s">
        <v>290</v>
      </c>
      <c r="C335" s="374">
        <v>1</v>
      </c>
      <c r="D335" s="395" t="s">
        <v>252</v>
      </c>
      <c r="E335" s="353"/>
      <c r="F335" s="149">
        <f>C335*E335</f>
        <v>0</v>
      </c>
      <c r="G335" s="374"/>
      <c r="H335" s="149">
        <f>C335*G335</f>
        <v>0</v>
      </c>
      <c r="I335" s="149">
        <f>F335+H335</f>
        <v>0</v>
      </c>
      <c r="J335" s="161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</row>
    <row r="336" spans="1:24" s="144" customFormat="1" ht="24">
      <c r="A336" s="161"/>
      <c r="B336" s="390" t="s">
        <v>291</v>
      </c>
      <c r="C336" s="389">
        <v>1</v>
      </c>
      <c r="D336" s="396" t="s">
        <v>119</v>
      </c>
      <c r="E336" s="334"/>
      <c r="F336" s="149">
        <f>C336*E336</f>
        <v>0</v>
      </c>
      <c r="G336" s="382"/>
      <c r="H336" s="149">
        <f>C336*G336</f>
        <v>0</v>
      </c>
      <c r="I336" s="149">
        <f>F336+H336</f>
        <v>0</v>
      </c>
      <c r="J336" s="161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</row>
    <row r="337" spans="1:24" s="144" customFormat="1" ht="24">
      <c r="A337" s="161"/>
      <c r="B337" s="388" t="s">
        <v>292</v>
      </c>
      <c r="C337" s="389">
        <v>1</v>
      </c>
      <c r="D337" s="396" t="s">
        <v>119</v>
      </c>
      <c r="E337" s="353"/>
      <c r="F337" s="149">
        <f>C337*E337</f>
        <v>0</v>
      </c>
      <c r="G337" s="382"/>
      <c r="H337" s="149">
        <f>C337*G337</f>
        <v>0</v>
      </c>
      <c r="I337" s="149">
        <f>F337+H337</f>
        <v>0</v>
      </c>
      <c r="J337" s="161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</row>
    <row r="338" spans="1:24" s="144" customFormat="1" ht="24">
      <c r="A338" s="161" t="s">
        <v>541</v>
      </c>
      <c r="B338" s="390" t="s">
        <v>293</v>
      </c>
      <c r="C338" s="397"/>
      <c r="D338" s="397"/>
      <c r="E338" s="334"/>
      <c r="F338" s="162"/>
      <c r="G338" s="376"/>
      <c r="H338" s="162"/>
      <c r="I338" s="162"/>
      <c r="J338" s="161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</row>
    <row r="339" spans="1:24" s="144" customFormat="1" ht="24">
      <c r="A339" s="161"/>
      <c r="B339" s="377" t="s">
        <v>307</v>
      </c>
      <c r="C339" s="381">
        <v>1</v>
      </c>
      <c r="D339" s="373" t="s">
        <v>28</v>
      </c>
      <c r="E339" s="374"/>
      <c r="F339" s="149">
        <f t="shared" ref="F339:F347" si="57">C339*E339</f>
        <v>0</v>
      </c>
      <c r="G339" s="330"/>
      <c r="H339" s="149">
        <f t="shared" ref="H339:H347" si="58">C339*G339</f>
        <v>0</v>
      </c>
      <c r="I339" s="149">
        <f t="shared" ref="I339:I347" si="59">F339+H339</f>
        <v>0</v>
      </c>
      <c r="J339" s="161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</row>
    <row r="340" spans="1:24" s="144" customFormat="1" ht="24">
      <c r="A340" s="161"/>
      <c r="B340" s="380" t="s">
        <v>308</v>
      </c>
      <c r="C340" s="381">
        <v>200</v>
      </c>
      <c r="D340" s="373" t="s">
        <v>28</v>
      </c>
      <c r="E340" s="374"/>
      <c r="F340" s="149">
        <f t="shared" si="57"/>
        <v>0</v>
      </c>
      <c r="G340" s="330"/>
      <c r="H340" s="149">
        <f t="shared" si="58"/>
        <v>0</v>
      </c>
      <c r="I340" s="149">
        <f t="shared" si="59"/>
        <v>0</v>
      </c>
      <c r="J340" s="161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</row>
    <row r="341" spans="1:24" s="144" customFormat="1" ht="24">
      <c r="A341" s="161"/>
      <c r="B341" s="398" t="s">
        <v>309</v>
      </c>
      <c r="C341" s="399">
        <v>1</v>
      </c>
      <c r="D341" s="341" t="s">
        <v>214</v>
      </c>
      <c r="E341" s="400"/>
      <c r="F341" s="149">
        <f t="shared" si="57"/>
        <v>0</v>
      </c>
      <c r="G341" s="401"/>
      <c r="H341" s="149">
        <f t="shared" si="58"/>
        <v>0</v>
      </c>
      <c r="I341" s="149">
        <f t="shared" si="59"/>
        <v>0</v>
      </c>
      <c r="J341" s="161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</row>
    <row r="342" spans="1:24" s="144" customFormat="1" ht="24">
      <c r="A342" s="161"/>
      <c r="B342" s="398" t="s">
        <v>295</v>
      </c>
      <c r="C342" s="402">
        <v>6</v>
      </c>
      <c r="D342" s="341" t="s">
        <v>214</v>
      </c>
      <c r="E342" s="400"/>
      <c r="F342" s="149">
        <f t="shared" si="57"/>
        <v>0</v>
      </c>
      <c r="G342" s="401"/>
      <c r="H342" s="149">
        <f t="shared" si="58"/>
        <v>0</v>
      </c>
      <c r="I342" s="149">
        <f t="shared" si="59"/>
        <v>0</v>
      </c>
      <c r="J342" s="161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</row>
    <row r="343" spans="1:24" s="144" customFormat="1" ht="24">
      <c r="A343" s="161"/>
      <c r="B343" s="380" t="s">
        <v>296</v>
      </c>
      <c r="C343" s="381">
        <v>6</v>
      </c>
      <c r="D343" s="373" t="s">
        <v>214</v>
      </c>
      <c r="E343" s="374"/>
      <c r="F343" s="149">
        <f t="shared" si="57"/>
        <v>0</v>
      </c>
      <c r="G343" s="376"/>
      <c r="H343" s="149">
        <f t="shared" si="58"/>
        <v>0</v>
      </c>
      <c r="I343" s="149">
        <f t="shared" si="59"/>
        <v>0</v>
      </c>
      <c r="J343" s="161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</row>
    <row r="344" spans="1:24" s="144" customFormat="1" ht="24">
      <c r="A344" s="161"/>
      <c r="B344" s="380" t="s">
        <v>297</v>
      </c>
      <c r="C344" s="381">
        <v>7</v>
      </c>
      <c r="D344" s="373" t="s">
        <v>214</v>
      </c>
      <c r="E344" s="374"/>
      <c r="F344" s="149">
        <f t="shared" si="57"/>
        <v>0</v>
      </c>
      <c r="G344" s="376"/>
      <c r="H344" s="149">
        <f t="shared" si="58"/>
        <v>0</v>
      </c>
      <c r="I344" s="149">
        <f t="shared" si="59"/>
        <v>0</v>
      </c>
      <c r="J344" s="161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</row>
    <row r="345" spans="1:24" s="144" customFormat="1" ht="24">
      <c r="A345" s="161"/>
      <c r="B345" s="380" t="s">
        <v>298</v>
      </c>
      <c r="C345" s="381">
        <v>1</v>
      </c>
      <c r="D345" s="396" t="s">
        <v>119</v>
      </c>
      <c r="E345" s="334"/>
      <c r="F345" s="149">
        <f t="shared" si="57"/>
        <v>0</v>
      </c>
      <c r="G345" s="334"/>
      <c r="H345" s="149">
        <f t="shared" si="58"/>
        <v>0</v>
      </c>
      <c r="I345" s="149">
        <f t="shared" si="59"/>
        <v>0</v>
      </c>
      <c r="J345" s="161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</row>
    <row r="346" spans="1:24" s="144" customFormat="1" ht="24">
      <c r="A346" s="161"/>
      <c r="B346" s="380" t="s">
        <v>299</v>
      </c>
      <c r="C346" s="381">
        <v>1</v>
      </c>
      <c r="D346" s="396" t="s">
        <v>119</v>
      </c>
      <c r="E346" s="334"/>
      <c r="F346" s="149">
        <f t="shared" si="57"/>
        <v>0</v>
      </c>
      <c r="G346" s="334"/>
      <c r="H346" s="149">
        <f t="shared" si="58"/>
        <v>0</v>
      </c>
      <c r="I346" s="149">
        <f t="shared" si="59"/>
        <v>0</v>
      </c>
      <c r="J346" s="161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</row>
    <row r="347" spans="1:24" s="144" customFormat="1" ht="24">
      <c r="A347" s="161"/>
      <c r="B347" s="380" t="s">
        <v>300</v>
      </c>
      <c r="C347" s="381">
        <v>1</v>
      </c>
      <c r="D347" s="396" t="s">
        <v>119</v>
      </c>
      <c r="E347" s="334"/>
      <c r="F347" s="149">
        <f t="shared" si="57"/>
        <v>0</v>
      </c>
      <c r="G347" s="334"/>
      <c r="H347" s="149">
        <f t="shared" si="58"/>
        <v>0</v>
      </c>
      <c r="I347" s="149">
        <f t="shared" si="59"/>
        <v>0</v>
      </c>
      <c r="J347" s="161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</row>
    <row r="348" spans="1:24" s="144" customFormat="1" ht="24">
      <c r="A348" s="161" t="s">
        <v>542</v>
      </c>
      <c r="B348" s="176" t="s">
        <v>301</v>
      </c>
      <c r="C348" s="403"/>
      <c r="D348" s="341"/>
      <c r="E348" s="342"/>
      <c r="F348" s="162"/>
      <c r="G348" s="401"/>
      <c r="H348" s="162"/>
      <c r="I348" s="162"/>
      <c r="J348" s="161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</row>
    <row r="349" spans="1:24" s="144" customFormat="1" ht="24">
      <c r="A349" s="161"/>
      <c r="B349" s="404" t="s">
        <v>302</v>
      </c>
      <c r="C349" s="405">
        <v>600</v>
      </c>
      <c r="D349" s="406" t="s">
        <v>28</v>
      </c>
      <c r="E349" s="407"/>
      <c r="F349" s="149">
        <f>C349*E349</f>
        <v>0</v>
      </c>
      <c r="G349" s="407"/>
      <c r="H349" s="149">
        <f>C349*G349</f>
        <v>0</v>
      </c>
      <c r="I349" s="149">
        <f>F349+H349</f>
        <v>0</v>
      </c>
      <c r="J349" s="161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</row>
    <row r="350" spans="1:24" s="144" customFormat="1" ht="24">
      <c r="A350" s="161"/>
      <c r="B350" s="404" t="s">
        <v>310</v>
      </c>
      <c r="C350" s="408">
        <v>100</v>
      </c>
      <c r="D350" s="396" t="s">
        <v>28</v>
      </c>
      <c r="E350" s="409"/>
      <c r="F350" s="149">
        <f>C350*E350</f>
        <v>0</v>
      </c>
      <c r="G350" s="330"/>
      <c r="H350" s="149">
        <f>C350*G350</f>
        <v>0</v>
      </c>
      <c r="I350" s="149">
        <f>F350+H350</f>
        <v>0</v>
      </c>
      <c r="J350" s="161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</row>
    <row r="351" spans="1:24" s="144" customFormat="1" ht="24">
      <c r="A351" s="161"/>
      <c r="B351" s="176"/>
      <c r="C351" s="173"/>
      <c r="D351" s="173"/>
      <c r="E351" s="177"/>
      <c r="F351" s="185">
        <f>SUM(F334:F350)</f>
        <v>0</v>
      </c>
      <c r="G351" s="162"/>
      <c r="H351" s="185">
        <f>SUM(H334:H350)</f>
        <v>0</v>
      </c>
      <c r="I351" s="155">
        <f>F351+H351</f>
        <v>0</v>
      </c>
      <c r="J351" s="161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</row>
    <row r="352" spans="1:24" s="144" customFormat="1" ht="24">
      <c r="A352" s="161">
        <v>13.7</v>
      </c>
      <c r="B352" s="607" t="s">
        <v>311</v>
      </c>
      <c r="C352" s="173"/>
      <c r="D352" s="173"/>
      <c r="E352" s="177"/>
      <c r="F352" s="162"/>
      <c r="G352" s="162"/>
      <c r="H352" s="162"/>
      <c r="I352" s="162"/>
      <c r="J352" s="161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</row>
    <row r="353" spans="1:24" s="144" customFormat="1" ht="24">
      <c r="A353" s="161"/>
      <c r="B353" s="378" t="s">
        <v>290</v>
      </c>
      <c r="C353" s="332">
        <v>2</v>
      </c>
      <c r="D353" s="379" t="s">
        <v>252</v>
      </c>
      <c r="E353" s="353"/>
      <c r="F353" s="149">
        <f>C353*E353</f>
        <v>0</v>
      </c>
      <c r="G353" s="374"/>
      <c r="H353" s="149">
        <f>C353*G353</f>
        <v>0</v>
      </c>
      <c r="I353" s="149">
        <f>F353+H353</f>
        <v>0</v>
      </c>
      <c r="J353" s="161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</row>
    <row r="354" spans="1:24" s="144" customFormat="1" ht="24">
      <c r="A354" s="161"/>
      <c r="B354" s="380" t="s">
        <v>291</v>
      </c>
      <c r="C354" s="381">
        <v>1</v>
      </c>
      <c r="D354" s="332" t="s">
        <v>119</v>
      </c>
      <c r="E354" s="334"/>
      <c r="F354" s="149">
        <f>C354*E354</f>
        <v>0</v>
      </c>
      <c r="G354" s="382"/>
      <c r="H354" s="149">
        <f>C354*G354</f>
        <v>0</v>
      </c>
      <c r="I354" s="149">
        <f>F354+H354</f>
        <v>0</v>
      </c>
      <c r="J354" s="161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</row>
    <row r="355" spans="1:24" s="144" customFormat="1" ht="24">
      <c r="A355" s="161"/>
      <c r="B355" s="377" t="s">
        <v>292</v>
      </c>
      <c r="C355" s="381">
        <v>1</v>
      </c>
      <c r="D355" s="332" t="s">
        <v>119</v>
      </c>
      <c r="E355" s="353"/>
      <c r="F355" s="149">
        <f>C355*E355</f>
        <v>0</v>
      </c>
      <c r="G355" s="382"/>
      <c r="H355" s="149">
        <f>C355*G355</f>
        <v>0</v>
      </c>
      <c r="I355" s="149">
        <f>F355+H355</f>
        <v>0</v>
      </c>
      <c r="J355" s="161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</row>
    <row r="356" spans="1:24" s="144" customFormat="1" ht="24">
      <c r="A356" s="161" t="s">
        <v>543</v>
      </c>
      <c r="B356" s="390" t="s">
        <v>293</v>
      </c>
      <c r="C356" s="383"/>
      <c r="D356" s="383"/>
      <c r="E356" s="334"/>
      <c r="F356" s="162"/>
      <c r="G356" s="376"/>
      <c r="H356" s="162"/>
      <c r="I356" s="162"/>
      <c r="J356" s="161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</row>
    <row r="357" spans="1:24" s="144" customFormat="1" ht="24">
      <c r="A357" s="161"/>
      <c r="B357" s="377" t="s">
        <v>294</v>
      </c>
      <c r="C357" s="381">
        <v>20</v>
      </c>
      <c r="D357" s="384" t="s">
        <v>28</v>
      </c>
      <c r="E357" s="374"/>
      <c r="F357" s="149">
        <f t="shared" ref="F357:F363" si="60">C357*E357</f>
        <v>0</v>
      </c>
      <c r="G357" s="330"/>
      <c r="H357" s="149">
        <f t="shared" ref="H357:H363" si="61">C357*G357</f>
        <v>0</v>
      </c>
      <c r="I357" s="149">
        <f t="shared" ref="I357:I363" si="62">F357+H357</f>
        <v>0</v>
      </c>
      <c r="J357" s="161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</row>
    <row r="358" spans="1:24" s="144" customFormat="1" ht="24">
      <c r="A358" s="161"/>
      <c r="B358" s="377" t="s">
        <v>295</v>
      </c>
      <c r="C358" s="383">
        <v>3</v>
      </c>
      <c r="D358" s="374" t="s">
        <v>214</v>
      </c>
      <c r="E358" s="374"/>
      <c r="F358" s="149">
        <f t="shared" si="60"/>
        <v>0</v>
      </c>
      <c r="G358" s="376"/>
      <c r="H358" s="149">
        <f t="shared" si="61"/>
        <v>0</v>
      </c>
      <c r="I358" s="149">
        <f t="shared" si="62"/>
        <v>0</v>
      </c>
      <c r="J358" s="161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</row>
    <row r="359" spans="1:24" s="144" customFormat="1" ht="24">
      <c r="A359" s="161"/>
      <c r="B359" s="380" t="s">
        <v>296</v>
      </c>
      <c r="C359" s="381">
        <v>2</v>
      </c>
      <c r="D359" s="384" t="s">
        <v>214</v>
      </c>
      <c r="E359" s="374"/>
      <c r="F359" s="149">
        <f t="shared" si="60"/>
        <v>0</v>
      </c>
      <c r="G359" s="376"/>
      <c r="H359" s="149">
        <f t="shared" si="61"/>
        <v>0</v>
      </c>
      <c r="I359" s="149">
        <f t="shared" si="62"/>
        <v>0</v>
      </c>
      <c r="J359" s="161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</row>
    <row r="360" spans="1:24" s="144" customFormat="1" ht="24">
      <c r="A360" s="161"/>
      <c r="B360" s="380" t="s">
        <v>297</v>
      </c>
      <c r="C360" s="381">
        <v>2</v>
      </c>
      <c r="D360" s="384" t="s">
        <v>214</v>
      </c>
      <c r="E360" s="374"/>
      <c r="F360" s="149">
        <f t="shared" si="60"/>
        <v>0</v>
      </c>
      <c r="G360" s="376"/>
      <c r="H360" s="149">
        <f t="shared" si="61"/>
        <v>0</v>
      </c>
      <c r="I360" s="149">
        <f t="shared" si="62"/>
        <v>0</v>
      </c>
      <c r="J360" s="161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</row>
    <row r="361" spans="1:24" s="144" customFormat="1" ht="24">
      <c r="A361" s="161"/>
      <c r="B361" s="380" t="s">
        <v>298</v>
      </c>
      <c r="C361" s="381">
        <v>1</v>
      </c>
      <c r="D361" s="332" t="s">
        <v>119</v>
      </c>
      <c r="E361" s="334"/>
      <c r="F361" s="149">
        <f t="shared" si="60"/>
        <v>0</v>
      </c>
      <c r="G361" s="334"/>
      <c r="H361" s="149">
        <f t="shared" si="61"/>
        <v>0</v>
      </c>
      <c r="I361" s="149">
        <f t="shared" si="62"/>
        <v>0</v>
      </c>
      <c r="J361" s="161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</row>
    <row r="362" spans="1:24" s="144" customFormat="1" ht="24">
      <c r="A362" s="161"/>
      <c r="B362" s="380" t="s">
        <v>299</v>
      </c>
      <c r="C362" s="381">
        <v>1</v>
      </c>
      <c r="D362" s="332" t="s">
        <v>119</v>
      </c>
      <c r="E362" s="334"/>
      <c r="F362" s="149">
        <f t="shared" si="60"/>
        <v>0</v>
      </c>
      <c r="G362" s="334"/>
      <c r="H362" s="149">
        <f t="shared" si="61"/>
        <v>0</v>
      </c>
      <c r="I362" s="149">
        <f t="shared" si="62"/>
        <v>0</v>
      </c>
      <c r="J362" s="161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</row>
    <row r="363" spans="1:24" s="144" customFormat="1" ht="24">
      <c r="A363" s="161"/>
      <c r="B363" s="380" t="s">
        <v>300</v>
      </c>
      <c r="C363" s="381">
        <v>1</v>
      </c>
      <c r="D363" s="332" t="s">
        <v>119</v>
      </c>
      <c r="E363" s="334"/>
      <c r="F363" s="149">
        <f t="shared" si="60"/>
        <v>0</v>
      </c>
      <c r="G363" s="334"/>
      <c r="H363" s="149">
        <f t="shared" si="61"/>
        <v>0</v>
      </c>
      <c r="I363" s="149">
        <f t="shared" si="62"/>
        <v>0</v>
      </c>
      <c r="J363" s="161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</row>
    <row r="364" spans="1:24" s="144" customFormat="1" ht="24">
      <c r="A364" s="161" t="s">
        <v>544</v>
      </c>
      <c r="B364" s="176" t="s">
        <v>301</v>
      </c>
      <c r="C364" s="384"/>
      <c r="D364" s="374"/>
      <c r="E364" s="334"/>
      <c r="F364" s="162"/>
      <c r="G364" s="376"/>
      <c r="H364" s="162"/>
      <c r="I364" s="162"/>
      <c r="J364" s="161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</row>
    <row r="365" spans="1:24" s="144" customFormat="1" ht="24">
      <c r="A365" s="161"/>
      <c r="B365" s="385" t="s">
        <v>302</v>
      </c>
      <c r="C365" s="381">
        <v>130</v>
      </c>
      <c r="D365" s="386" t="s">
        <v>28</v>
      </c>
      <c r="E365" s="387"/>
      <c r="F365" s="149">
        <f>C365*E365</f>
        <v>0</v>
      </c>
      <c r="G365" s="387"/>
      <c r="H365" s="149">
        <f>C365*G365</f>
        <v>0</v>
      </c>
      <c r="I365" s="149">
        <f>F365+H365</f>
        <v>0</v>
      </c>
      <c r="J365" s="161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</row>
    <row r="366" spans="1:24" s="144" customFormat="1" ht="24">
      <c r="A366" s="161"/>
      <c r="B366" s="385" t="s">
        <v>303</v>
      </c>
      <c r="C366" s="381">
        <v>2</v>
      </c>
      <c r="D366" s="374" t="s">
        <v>214</v>
      </c>
      <c r="E366" s="387"/>
      <c r="F366" s="149">
        <f>C366*E366</f>
        <v>0</v>
      </c>
      <c r="G366" s="387"/>
      <c r="H366" s="149">
        <f>C366*G366</f>
        <v>0</v>
      </c>
      <c r="I366" s="149">
        <f>F366+H366</f>
        <v>0</v>
      </c>
      <c r="J366" s="161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</row>
    <row r="367" spans="1:24" s="144" customFormat="1" ht="24">
      <c r="A367" s="161"/>
      <c r="B367" s="584"/>
      <c r="C367" s="173"/>
      <c r="D367" s="173"/>
      <c r="E367" s="177"/>
      <c r="F367" s="185">
        <f>SUM(F353:F366)</f>
        <v>0</v>
      </c>
      <c r="G367" s="162"/>
      <c r="H367" s="185">
        <f>SUM(H353:H366)</f>
        <v>0</v>
      </c>
      <c r="I367" s="155">
        <f>F367+H367</f>
        <v>0</v>
      </c>
      <c r="J367" s="161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</row>
    <row r="368" spans="1:24" s="144" customFormat="1" ht="24">
      <c r="A368" s="161">
        <v>13.8</v>
      </c>
      <c r="B368" s="493" t="s">
        <v>312</v>
      </c>
      <c r="C368" s="173"/>
      <c r="D368" s="173"/>
      <c r="E368" s="177"/>
      <c r="F368" s="162"/>
      <c r="G368" s="162"/>
      <c r="H368" s="162"/>
      <c r="I368" s="162"/>
      <c r="J368" s="161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</row>
    <row r="369" spans="1:24" s="144" customFormat="1" ht="24">
      <c r="A369" s="161"/>
      <c r="B369" s="378" t="s">
        <v>290</v>
      </c>
      <c r="C369" s="332">
        <v>2</v>
      </c>
      <c r="D369" s="379" t="s">
        <v>252</v>
      </c>
      <c r="E369" s="353"/>
      <c r="F369" s="149">
        <f>C369*E369</f>
        <v>0</v>
      </c>
      <c r="G369" s="374"/>
      <c r="H369" s="149">
        <f>C369*G369</f>
        <v>0</v>
      </c>
      <c r="I369" s="149">
        <f>F369+H369</f>
        <v>0</v>
      </c>
      <c r="J369" s="161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</row>
    <row r="370" spans="1:24" s="144" customFormat="1" ht="24">
      <c r="A370" s="161"/>
      <c r="B370" s="380" t="s">
        <v>291</v>
      </c>
      <c r="C370" s="381">
        <v>1</v>
      </c>
      <c r="D370" s="332" t="s">
        <v>119</v>
      </c>
      <c r="E370" s="334"/>
      <c r="F370" s="149">
        <f>C370*E370</f>
        <v>0</v>
      </c>
      <c r="G370" s="382"/>
      <c r="H370" s="149">
        <f>C370*G370</f>
        <v>0</v>
      </c>
      <c r="I370" s="149">
        <f>F370+H370</f>
        <v>0</v>
      </c>
      <c r="J370" s="161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</row>
    <row r="371" spans="1:24" s="144" customFormat="1" ht="24">
      <c r="A371" s="161"/>
      <c r="B371" s="377" t="s">
        <v>292</v>
      </c>
      <c r="C371" s="381">
        <v>1</v>
      </c>
      <c r="D371" s="332" t="s">
        <v>119</v>
      </c>
      <c r="E371" s="353"/>
      <c r="F371" s="149">
        <f>C371*E371</f>
        <v>0</v>
      </c>
      <c r="G371" s="382"/>
      <c r="H371" s="149">
        <f>C371*G371</f>
        <v>0</v>
      </c>
      <c r="I371" s="149">
        <f>F371+H371</f>
        <v>0</v>
      </c>
      <c r="J371" s="161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</row>
    <row r="372" spans="1:24" s="144" customFormat="1" ht="24">
      <c r="A372" s="161" t="s">
        <v>545</v>
      </c>
      <c r="B372" s="495" t="s">
        <v>293</v>
      </c>
      <c r="C372" s="410"/>
      <c r="D372" s="383"/>
      <c r="E372" s="334"/>
      <c r="F372" s="162"/>
      <c r="G372" s="376"/>
      <c r="H372" s="162"/>
      <c r="I372" s="162"/>
      <c r="J372" s="161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</row>
    <row r="373" spans="1:24" s="144" customFormat="1" ht="24">
      <c r="A373" s="161"/>
      <c r="B373" s="377" t="s">
        <v>294</v>
      </c>
      <c r="C373" s="381">
        <v>20</v>
      </c>
      <c r="D373" s="384" t="s">
        <v>28</v>
      </c>
      <c r="E373" s="374"/>
      <c r="F373" s="149">
        <f t="shared" ref="F373:F379" si="63">C373*E373</f>
        <v>0</v>
      </c>
      <c r="G373" s="330"/>
      <c r="H373" s="149">
        <f t="shared" ref="H373:H379" si="64">C373*G373</f>
        <v>0</v>
      </c>
      <c r="I373" s="149">
        <f t="shared" ref="I373:I379" si="65">F373+H373</f>
        <v>0</v>
      </c>
      <c r="J373" s="161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</row>
    <row r="374" spans="1:24" s="144" customFormat="1" ht="24">
      <c r="A374" s="161"/>
      <c r="B374" s="377" t="s">
        <v>295</v>
      </c>
      <c r="C374" s="383">
        <v>3</v>
      </c>
      <c r="D374" s="374" t="s">
        <v>214</v>
      </c>
      <c r="E374" s="374"/>
      <c r="F374" s="149">
        <f t="shared" si="63"/>
        <v>0</v>
      </c>
      <c r="G374" s="376"/>
      <c r="H374" s="149">
        <f t="shared" si="64"/>
        <v>0</v>
      </c>
      <c r="I374" s="149">
        <f t="shared" si="65"/>
        <v>0</v>
      </c>
      <c r="J374" s="161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</row>
    <row r="375" spans="1:24" s="144" customFormat="1" ht="24">
      <c r="A375" s="161"/>
      <c r="B375" s="380" t="s">
        <v>296</v>
      </c>
      <c r="C375" s="381">
        <v>2</v>
      </c>
      <c r="D375" s="384" t="s">
        <v>214</v>
      </c>
      <c r="E375" s="374"/>
      <c r="F375" s="149">
        <f t="shared" si="63"/>
        <v>0</v>
      </c>
      <c r="G375" s="376"/>
      <c r="H375" s="149">
        <f t="shared" si="64"/>
        <v>0</v>
      </c>
      <c r="I375" s="149">
        <f t="shared" si="65"/>
        <v>0</v>
      </c>
      <c r="J375" s="161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</row>
    <row r="376" spans="1:24" s="144" customFormat="1" ht="24">
      <c r="A376" s="161"/>
      <c r="B376" s="380" t="s">
        <v>297</v>
      </c>
      <c r="C376" s="381">
        <v>2</v>
      </c>
      <c r="D376" s="384" t="s">
        <v>214</v>
      </c>
      <c r="E376" s="374"/>
      <c r="F376" s="149">
        <f t="shared" si="63"/>
        <v>0</v>
      </c>
      <c r="G376" s="376"/>
      <c r="H376" s="149">
        <f t="shared" si="64"/>
        <v>0</v>
      </c>
      <c r="I376" s="149">
        <f t="shared" si="65"/>
        <v>0</v>
      </c>
      <c r="J376" s="161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</row>
    <row r="377" spans="1:24" s="144" customFormat="1" ht="24">
      <c r="A377" s="161"/>
      <c r="B377" s="380" t="s">
        <v>298</v>
      </c>
      <c r="C377" s="381">
        <v>1</v>
      </c>
      <c r="D377" s="332" t="s">
        <v>119</v>
      </c>
      <c r="E377" s="334"/>
      <c r="F377" s="149">
        <f t="shared" si="63"/>
        <v>0</v>
      </c>
      <c r="G377" s="334"/>
      <c r="H377" s="149">
        <f t="shared" si="64"/>
        <v>0</v>
      </c>
      <c r="I377" s="149">
        <f t="shared" si="65"/>
        <v>0</v>
      </c>
      <c r="J377" s="161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</row>
    <row r="378" spans="1:24" s="144" customFormat="1" ht="24">
      <c r="A378" s="161"/>
      <c r="B378" s="380" t="s">
        <v>299</v>
      </c>
      <c r="C378" s="381">
        <v>1</v>
      </c>
      <c r="D378" s="332" t="s">
        <v>119</v>
      </c>
      <c r="E378" s="334"/>
      <c r="F378" s="149">
        <f t="shared" si="63"/>
        <v>0</v>
      </c>
      <c r="G378" s="334"/>
      <c r="H378" s="149">
        <f t="shared" si="64"/>
        <v>0</v>
      </c>
      <c r="I378" s="149">
        <f t="shared" si="65"/>
        <v>0</v>
      </c>
      <c r="J378" s="161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</row>
    <row r="379" spans="1:24" s="144" customFormat="1" ht="24">
      <c r="A379" s="161"/>
      <c r="B379" s="380" t="s">
        <v>300</v>
      </c>
      <c r="C379" s="381">
        <v>1</v>
      </c>
      <c r="D379" s="332" t="s">
        <v>119</v>
      </c>
      <c r="E379" s="334"/>
      <c r="F379" s="149">
        <f t="shared" si="63"/>
        <v>0</v>
      </c>
      <c r="G379" s="334"/>
      <c r="H379" s="149">
        <f t="shared" si="64"/>
        <v>0</v>
      </c>
      <c r="I379" s="149">
        <f t="shared" si="65"/>
        <v>0</v>
      </c>
      <c r="J379" s="161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</row>
    <row r="380" spans="1:24" s="144" customFormat="1" ht="24">
      <c r="A380" s="161" t="s">
        <v>546</v>
      </c>
      <c r="B380" s="176" t="s">
        <v>301</v>
      </c>
      <c r="C380" s="384"/>
      <c r="D380" s="374"/>
      <c r="E380" s="334"/>
      <c r="F380" s="162"/>
      <c r="G380" s="376"/>
      <c r="H380" s="162"/>
      <c r="I380" s="162"/>
      <c r="J380" s="161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</row>
    <row r="381" spans="1:24" s="144" customFormat="1" ht="24">
      <c r="A381" s="161"/>
      <c r="B381" s="385" t="s">
        <v>302</v>
      </c>
      <c r="C381" s="381">
        <v>90</v>
      </c>
      <c r="D381" s="386" t="s">
        <v>28</v>
      </c>
      <c r="E381" s="387"/>
      <c r="F381" s="149">
        <f>C381*E381</f>
        <v>0</v>
      </c>
      <c r="G381" s="387"/>
      <c r="H381" s="149">
        <f>C381*G381</f>
        <v>0</v>
      </c>
      <c r="I381" s="149">
        <f>F381+H381</f>
        <v>0</v>
      </c>
      <c r="J381" s="161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</row>
    <row r="382" spans="1:24" s="144" customFormat="1" ht="24">
      <c r="A382" s="161"/>
      <c r="B382" s="385" t="s">
        <v>303</v>
      </c>
      <c r="C382" s="381">
        <v>2</v>
      </c>
      <c r="D382" s="374" t="s">
        <v>214</v>
      </c>
      <c r="E382" s="387"/>
      <c r="F382" s="149">
        <f>C382*E382</f>
        <v>0</v>
      </c>
      <c r="G382" s="387"/>
      <c r="H382" s="149">
        <f>C382*G382</f>
        <v>0</v>
      </c>
      <c r="I382" s="149">
        <f>F382+H382</f>
        <v>0</v>
      </c>
      <c r="J382" s="161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</row>
    <row r="383" spans="1:24" s="144" customFormat="1" ht="24">
      <c r="A383" s="161"/>
      <c r="B383" s="584"/>
      <c r="C383" s="173"/>
      <c r="D383" s="173"/>
      <c r="E383" s="177"/>
      <c r="F383" s="185">
        <f>SUM(F369:F382)</f>
        <v>0</v>
      </c>
      <c r="G383" s="162"/>
      <c r="H383" s="185">
        <f>SUM(H369:H382)</f>
        <v>0</v>
      </c>
      <c r="I383" s="155">
        <f>F383+H383</f>
        <v>0</v>
      </c>
      <c r="J383" s="161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</row>
    <row r="384" spans="1:24" s="144" customFormat="1" ht="24">
      <c r="A384" s="161"/>
      <c r="B384" s="621"/>
      <c r="C384" s="173"/>
      <c r="D384" s="173"/>
      <c r="E384" s="177"/>
      <c r="F384" s="185"/>
      <c r="G384" s="162"/>
      <c r="H384" s="185"/>
      <c r="I384" s="185"/>
      <c r="J384" s="161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</row>
    <row r="385" spans="1:24" s="144" customFormat="1" ht="24">
      <c r="A385" s="161">
        <v>13.9</v>
      </c>
      <c r="B385" s="493" t="s">
        <v>313</v>
      </c>
      <c r="C385" s="173"/>
      <c r="D385" s="173"/>
      <c r="E385" s="177"/>
      <c r="F385" s="162"/>
      <c r="G385" s="162"/>
      <c r="H385" s="162"/>
      <c r="I385" s="162"/>
      <c r="J385" s="161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</row>
    <row r="386" spans="1:24" s="144" customFormat="1" ht="24">
      <c r="A386" s="161"/>
      <c r="B386" s="378" t="s">
        <v>290</v>
      </c>
      <c r="C386" s="332">
        <v>1</v>
      </c>
      <c r="D386" s="379" t="s">
        <v>252</v>
      </c>
      <c r="E386" s="353"/>
      <c r="F386" s="149">
        <f>C386*E386</f>
        <v>0</v>
      </c>
      <c r="G386" s="374"/>
      <c r="H386" s="149">
        <f>C386*G386</f>
        <v>0</v>
      </c>
      <c r="I386" s="149">
        <f>F386+H386</f>
        <v>0</v>
      </c>
      <c r="J386" s="161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</row>
    <row r="387" spans="1:24" s="144" customFormat="1" ht="24">
      <c r="A387" s="161"/>
      <c r="B387" s="380" t="s">
        <v>291</v>
      </c>
      <c r="C387" s="381">
        <v>1</v>
      </c>
      <c r="D387" s="332" t="s">
        <v>119</v>
      </c>
      <c r="E387" s="334"/>
      <c r="F387" s="149">
        <f>C387*E387</f>
        <v>0</v>
      </c>
      <c r="G387" s="382"/>
      <c r="H387" s="149">
        <f>C387*G387</f>
        <v>0</v>
      </c>
      <c r="I387" s="149">
        <f>F387+H387</f>
        <v>0</v>
      </c>
      <c r="J387" s="161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</row>
    <row r="388" spans="1:24" s="144" customFormat="1" ht="24">
      <c r="A388" s="161"/>
      <c r="B388" s="377" t="s">
        <v>292</v>
      </c>
      <c r="C388" s="381">
        <v>1</v>
      </c>
      <c r="D388" s="332" t="s">
        <v>119</v>
      </c>
      <c r="E388" s="353"/>
      <c r="F388" s="149">
        <f>C388*E388</f>
        <v>0</v>
      </c>
      <c r="G388" s="382"/>
      <c r="H388" s="149">
        <f>C388*G388</f>
        <v>0</v>
      </c>
      <c r="I388" s="149">
        <f>F388+H388</f>
        <v>0</v>
      </c>
      <c r="J388" s="161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</row>
    <row r="389" spans="1:24" s="144" customFormat="1" ht="24">
      <c r="A389" s="161" t="s">
        <v>547</v>
      </c>
      <c r="B389" s="495" t="s">
        <v>293</v>
      </c>
      <c r="C389" s="410"/>
      <c r="D389" s="383"/>
      <c r="E389" s="334"/>
      <c r="F389" s="162"/>
      <c r="G389" s="376"/>
      <c r="H389" s="162"/>
      <c r="I389" s="162"/>
      <c r="J389" s="161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</row>
    <row r="390" spans="1:24" s="144" customFormat="1" ht="24">
      <c r="A390" s="161"/>
      <c r="B390" s="377" t="s">
        <v>314</v>
      </c>
      <c r="C390" s="381">
        <v>22</v>
      </c>
      <c r="D390" s="384" t="s">
        <v>28</v>
      </c>
      <c r="E390" s="411"/>
      <c r="F390" s="149">
        <f t="shared" ref="F390:F395" si="66">C390*E390</f>
        <v>0</v>
      </c>
      <c r="G390" s="376"/>
      <c r="H390" s="149">
        <f t="shared" ref="H390:H395" si="67">C390*G390</f>
        <v>0</v>
      </c>
      <c r="I390" s="149">
        <f t="shared" ref="I390:I395" si="68">F390+H390</f>
        <v>0</v>
      </c>
      <c r="J390" s="161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</row>
    <row r="391" spans="1:24" s="144" customFormat="1" ht="24">
      <c r="A391" s="161"/>
      <c r="B391" s="377" t="s">
        <v>315</v>
      </c>
      <c r="C391" s="383">
        <v>1</v>
      </c>
      <c r="D391" s="374" t="s">
        <v>214</v>
      </c>
      <c r="E391" s="374"/>
      <c r="F391" s="149">
        <f t="shared" si="66"/>
        <v>0</v>
      </c>
      <c r="G391" s="376"/>
      <c r="H391" s="149">
        <f t="shared" si="67"/>
        <v>0</v>
      </c>
      <c r="I391" s="149">
        <f t="shared" si="68"/>
        <v>0</v>
      </c>
      <c r="J391" s="161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</row>
    <row r="392" spans="1:24" s="144" customFormat="1" ht="24">
      <c r="A392" s="161"/>
      <c r="B392" s="380" t="s">
        <v>297</v>
      </c>
      <c r="C392" s="381">
        <v>1</v>
      </c>
      <c r="D392" s="384" t="s">
        <v>214</v>
      </c>
      <c r="E392" s="374"/>
      <c r="F392" s="149">
        <f t="shared" si="66"/>
        <v>0</v>
      </c>
      <c r="G392" s="376"/>
      <c r="H392" s="149">
        <f t="shared" si="67"/>
        <v>0</v>
      </c>
      <c r="I392" s="149">
        <f t="shared" si="68"/>
        <v>0</v>
      </c>
      <c r="J392" s="161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</row>
    <row r="393" spans="1:24" s="144" customFormat="1" ht="24">
      <c r="A393" s="161"/>
      <c r="B393" s="380" t="s">
        <v>298</v>
      </c>
      <c r="C393" s="381">
        <v>1</v>
      </c>
      <c r="D393" s="332" t="s">
        <v>119</v>
      </c>
      <c r="E393" s="334"/>
      <c r="F393" s="149">
        <f t="shared" si="66"/>
        <v>0</v>
      </c>
      <c r="G393" s="334"/>
      <c r="H393" s="149">
        <f t="shared" si="67"/>
        <v>0</v>
      </c>
      <c r="I393" s="149">
        <f t="shared" si="68"/>
        <v>0</v>
      </c>
      <c r="J393" s="161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</row>
    <row r="394" spans="1:24" s="144" customFormat="1" ht="24">
      <c r="A394" s="161"/>
      <c r="B394" s="380" t="s">
        <v>299</v>
      </c>
      <c r="C394" s="381">
        <v>1</v>
      </c>
      <c r="D394" s="332" t="s">
        <v>119</v>
      </c>
      <c r="E394" s="334"/>
      <c r="F394" s="149">
        <f t="shared" si="66"/>
        <v>0</v>
      </c>
      <c r="G394" s="334"/>
      <c r="H394" s="149">
        <f t="shared" si="67"/>
        <v>0</v>
      </c>
      <c r="I394" s="149">
        <f t="shared" si="68"/>
        <v>0</v>
      </c>
      <c r="J394" s="161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</row>
    <row r="395" spans="1:24" s="144" customFormat="1" ht="24">
      <c r="A395" s="161"/>
      <c r="B395" s="380" t="s">
        <v>300</v>
      </c>
      <c r="C395" s="381">
        <v>1</v>
      </c>
      <c r="D395" s="332" t="s">
        <v>119</v>
      </c>
      <c r="E395" s="334"/>
      <c r="F395" s="149">
        <f t="shared" si="66"/>
        <v>0</v>
      </c>
      <c r="G395" s="334"/>
      <c r="H395" s="149">
        <f t="shared" si="67"/>
        <v>0</v>
      </c>
      <c r="I395" s="149">
        <f t="shared" si="68"/>
        <v>0</v>
      </c>
      <c r="J395" s="161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</row>
    <row r="396" spans="1:24" s="144" customFormat="1" ht="24">
      <c r="A396" s="161" t="s">
        <v>548</v>
      </c>
      <c r="B396" s="176" t="s">
        <v>301</v>
      </c>
      <c r="C396" s="384"/>
      <c r="D396" s="374"/>
      <c r="E396" s="334"/>
      <c r="F396" s="162"/>
      <c r="G396" s="376"/>
      <c r="H396" s="162"/>
      <c r="I396" s="162"/>
      <c r="J396" s="161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</row>
    <row r="397" spans="1:24" s="144" customFormat="1" ht="24">
      <c r="A397" s="161"/>
      <c r="B397" s="385" t="s">
        <v>302</v>
      </c>
      <c r="C397" s="381">
        <v>70</v>
      </c>
      <c r="D397" s="386" t="s">
        <v>28</v>
      </c>
      <c r="E397" s="387"/>
      <c r="F397" s="149">
        <f>C397*E397</f>
        <v>0</v>
      </c>
      <c r="G397" s="387"/>
      <c r="H397" s="149">
        <f>C397*G397</f>
        <v>0</v>
      </c>
      <c r="I397" s="149">
        <f>F397+H397</f>
        <v>0</v>
      </c>
      <c r="J397" s="161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</row>
    <row r="398" spans="1:24" s="144" customFormat="1" ht="24">
      <c r="A398" s="161"/>
      <c r="B398" s="385" t="s">
        <v>303</v>
      </c>
      <c r="C398" s="381">
        <v>1</v>
      </c>
      <c r="D398" s="374" t="s">
        <v>214</v>
      </c>
      <c r="E398" s="387"/>
      <c r="F398" s="149">
        <f>C398*E398</f>
        <v>0</v>
      </c>
      <c r="G398" s="387"/>
      <c r="H398" s="149">
        <f>C398*G398</f>
        <v>0</v>
      </c>
      <c r="I398" s="149">
        <f>F398+H398</f>
        <v>0</v>
      </c>
      <c r="J398" s="161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</row>
    <row r="399" spans="1:24" s="144" customFormat="1" ht="24">
      <c r="A399" s="161"/>
      <c r="B399" s="176"/>
      <c r="C399" s="173"/>
      <c r="D399" s="173"/>
      <c r="E399" s="177"/>
      <c r="F399" s="185">
        <f>SUM(F386:F398)</f>
        <v>0</v>
      </c>
      <c r="G399" s="162"/>
      <c r="H399" s="185">
        <f>SUM(H386:H398)</f>
        <v>0</v>
      </c>
      <c r="I399" s="155">
        <f>F399+H399</f>
        <v>0</v>
      </c>
      <c r="J399" s="161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</row>
    <row r="400" spans="1:24" s="144" customFormat="1" ht="24">
      <c r="A400" s="496">
        <v>13.1</v>
      </c>
      <c r="B400" s="176" t="s">
        <v>361</v>
      </c>
      <c r="C400" s="173"/>
      <c r="D400" s="173"/>
      <c r="E400" s="177"/>
      <c r="F400" s="162"/>
      <c r="G400" s="162"/>
      <c r="H400" s="162"/>
      <c r="I400" s="162"/>
      <c r="J400" s="161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</row>
    <row r="401" spans="1:24" s="144" customFormat="1" ht="24">
      <c r="A401" s="161"/>
      <c r="B401" s="398" t="s">
        <v>316</v>
      </c>
      <c r="C401" s="330">
        <v>2</v>
      </c>
      <c r="D401" s="403" t="s">
        <v>286</v>
      </c>
      <c r="E401" s="400"/>
      <c r="F401" s="149">
        <f>C401*E401</f>
        <v>0</v>
      </c>
      <c r="G401" s="342"/>
      <c r="H401" s="149">
        <f>C401*G401</f>
        <v>0</v>
      </c>
      <c r="I401" s="149">
        <f>F401+H401</f>
        <v>0</v>
      </c>
      <c r="J401" s="161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</row>
    <row r="402" spans="1:24" s="144" customFormat="1" ht="24">
      <c r="A402" s="161"/>
      <c r="B402" s="377" t="s">
        <v>307</v>
      </c>
      <c r="C402" s="408">
        <v>10</v>
      </c>
      <c r="D402" s="373" t="s">
        <v>28</v>
      </c>
      <c r="E402" s="374"/>
      <c r="F402" s="149">
        <f>C402*E402</f>
        <v>0</v>
      </c>
      <c r="G402" s="330"/>
      <c r="H402" s="149">
        <f>C402*G402</f>
        <v>0</v>
      </c>
      <c r="I402" s="149">
        <f>F402+H402</f>
        <v>0</v>
      </c>
      <c r="J402" s="161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</row>
    <row r="403" spans="1:24" s="144" customFormat="1" ht="24">
      <c r="A403" s="161"/>
      <c r="B403" s="398" t="s">
        <v>309</v>
      </c>
      <c r="C403" s="399">
        <v>2</v>
      </c>
      <c r="D403" s="341" t="s">
        <v>214</v>
      </c>
      <c r="E403" s="400"/>
      <c r="F403" s="149">
        <f>C403*E403</f>
        <v>0</v>
      </c>
      <c r="G403" s="401"/>
      <c r="H403" s="149">
        <f>C403*G403</f>
        <v>0</v>
      </c>
      <c r="I403" s="149">
        <f>F403+H403</f>
        <v>0</v>
      </c>
      <c r="J403" s="161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</row>
    <row r="404" spans="1:24" s="144" customFormat="1" ht="24">
      <c r="A404" s="161"/>
      <c r="B404" s="398" t="s">
        <v>297</v>
      </c>
      <c r="C404" s="402">
        <v>2</v>
      </c>
      <c r="D404" s="341" t="s">
        <v>214</v>
      </c>
      <c r="E404" s="400"/>
      <c r="F404" s="149">
        <f>C404*E404</f>
        <v>0</v>
      </c>
      <c r="G404" s="401"/>
      <c r="H404" s="149">
        <f>C404*G404</f>
        <v>0</v>
      </c>
      <c r="I404" s="149">
        <f>F404+H404</f>
        <v>0</v>
      </c>
      <c r="J404" s="161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</row>
    <row r="405" spans="1:24" s="144" customFormat="1" ht="24">
      <c r="A405" s="161"/>
      <c r="B405" s="398" t="s">
        <v>317</v>
      </c>
      <c r="C405" s="402">
        <v>1</v>
      </c>
      <c r="D405" s="412" t="s">
        <v>119</v>
      </c>
      <c r="E405" s="413"/>
      <c r="F405" s="149">
        <f>C405*E405</f>
        <v>0</v>
      </c>
      <c r="G405" s="413"/>
      <c r="H405" s="149">
        <f>C405*G405</f>
        <v>0</v>
      </c>
      <c r="I405" s="149">
        <f>F405+H405</f>
        <v>0</v>
      </c>
      <c r="J405" s="161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</row>
    <row r="406" spans="1:24" s="144" customFormat="1" ht="24">
      <c r="A406" s="161" t="s">
        <v>549</v>
      </c>
      <c r="B406" s="385" t="s">
        <v>301</v>
      </c>
      <c r="C406" s="410"/>
      <c r="D406" s="374"/>
      <c r="E406" s="334"/>
      <c r="F406" s="162"/>
      <c r="G406" s="376"/>
      <c r="H406" s="162"/>
      <c r="I406" s="162"/>
      <c r="J406" s="161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</row>
    <row r="407" spans="1:24" s="144" customFormat="1" ht="24">
      <c r="A407" s="161"/>
      <c r="B407" s="385" t="s">
        <v>302</v>
      </c>
      <c r="C407" s="381">
        <v>80</v>
      </c>
      <c r="D407" s="386" t="s">
        <v>28</v>
      </c>
      <c r="E407" s="387"/>
      <c r="F407" s="149">
        <f>C407*E407</f>
        <v>0</v>
      </c>
      <c r="G407" s="387"/>
      <c r="H407" s="149">
        <f>C407*G407</f>
        <v>0</v>
      </c>
      <c r="I407" s="149">
        <f>F407+H407</f>
        <v>0</v>
      </c>
      <c r="J407" s="161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</row>
    <row r="408" spans="1:24" s="144" customFormat="1" ht="24">
      <c r="A408" s="161"/>
      <c r="B408" s="385" t="s">
        <v>303</v>
      </c>
      <c r="C408" s="381">
        <v>2</v>
      </c>
      <c r="D408" s="374" t="s">
        <v>214</v>
      </c>
      <c r="E408" s="387"/>
      <c r="F408" s="149">
        <f>C408*E408</f>
        <v>0</v>
      </c>
      <c r="G408" s="387"/>
      <c r="H408" s="149">
        <f>C408*G408</f>
        <v>0</v>
      </c>
      <c r="I408" s="149">
        <f>F408+H408</f>
        <v>0</v>
      </c>
      <c r="J408" s="161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</row>
    <row r="409" spans="1:24" s="144" customFormat="1" ht="24">
      <c r="A409" s="161"/>
      <c r="B409" s="584"/>
      <c r="C409" s="173"/>
      <c r="D409" s="173"/>
      <c r="E409" s="177"/>
      <c r="F409" s="185">
        <f>SUM(F401:F408)</f>
        <v>0</v>
      </c>
      <c r="G409" s="162"/>
      <c r="H409" s="185">
        <f>SUM(H401:H408)</f>
        <v>0</v>
      </c>
      <c r="I409" s="155">
        <f>F409+H409</f>
        <v>0</v>
      </c>
      <c r="J409" s="161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</row>
    <row r="410" spans="1:24" s="144" customFormat="1" ht="24">
      <c r="A410" s="161">
        <v>13.11</v>
      </c>
      <c r="B410" s="493" t="s">
        <v>318</v>
      </c>
      <c r="C410" s="173"/>
      <c r="D410" s="173"/>
      <c r="E410" s="177"/>
      <c r="F410" s="162"/>
      <c r="G410" s="162"/>
      <c r="H410" s="162"/>
      <c r="I410" s="162"/>
      <c r="J410" s="161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</row>
    <row r="411" spans="1:24" s="144" customFormat="1" ht="24">
      <c r="A411" s="161"/>
      <c r="B411" s="378" t="s">
        <v>290</v>
      </c>
      <c r="C411" s="332">
        <v>6</v>
      </c>
      <c r="D411" s="379" t="s">
        <v>252</v>
      </c>
      <c r="E411" s="353"/>
      <c r="F411" s="149">
        <f>C411*E411</f>
        <v>0</v>
      </c>
      <c r="G411" s="374"/>
      <c r="H411" s="149">
        <f>C411*G411</f>
        <v>0</v>
      </c>
      <c r="I411" s="149">
        <f>F411+H411</f>
        <v>0</v>
      </c>
      <c r="J411" s="161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</row>
    <row r="412" spans="1:24" s="144" customFormat="1" ht="24">
      <c r="A412" s="161"/>
      <c r="B412" s="380" t="s">
        <v>291</v>
      </c>
      <c r="C412" s="381">
        <v>1</v>
      </c>
      <c r="D412" s="332" t="s">
        <v>119</v>
      </c>
      <c r="E412" s="334"/>
      <c r="F412" s="149">
        <f>C412*E412</f>
        <v>0</v>
      </c>
      <c r="G412" s="382"/>
      <c r="H412" s="162"/>
      <c r="I412" s="162"/>
      <c r="J412" s="161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</row>
    <row r="413" spans="1:24" s="144" customFormat="1" ht="24">
      <c r="A413" s="161"/>
      <c r="B413" s="377" t="s">
        <v>292</v>
      </c>
      <c r="C413" s="381">
        <v>1</v>
      </c>
      <c r="D413" s="332" t="s">
        <v>119</v>
      </c>
      <c r="E413" s="353"/>
      <c r="F413" s="149">
        <f>C413*E413</f>
        <v>0</v>
      </c>
      <c r="G413" s="382"/>
      <c r="H413" s="162"/>
      <c r="I413" s="162"/>
      <c r="J413" s="161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</row>
    <row r="414" spans="1:24" s="144" customFormat="1" ht="24">
      <c r="A414" s="161" t="s">
        <v>550</v>
      </c>
      <c r="B414" s="390" t="s">
        <v>293</v>
      </c>
      <c r="C414" s="383"/>
      <c r="D414" s="383"/>
      <c r="E414" s="334"/>
      <c r="F414" s="162"/>
      <c r="G414" s="376"/>
      <c r="H414" s="162"/>
      <c r="I414" s="162"/>
      <c r="J414" s="161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</row>
    <row r="415" spans="1:24" s="144" customFormat="1" ht="24">
      <c r="A415" s="161"/>
      <c r="B415" s="388" t="s">
        <v>294</v>
      </c>
      <c r="C415" s="389">
        <v>110</v>
      </c>
      <c r="D415" s="384" t="s">
        <v>28</v>
      </c>
      <c r="E415" s="374"/>
      <c r="F415" s="149">
        <f t="shared" ref="F415:F421" si="69">C415*E415</f>
        <v>0</v>
      </c>
      <c r="G415" s="330"/>
      <c r="H415" s="149">
        <f t="shared" ref="H415:H421" si="70">C415*G415</f>
        <v>0</v>
      </c>
      <c r="I415" s="149">
        <f t="shared" ref="I415:I421" si="71">F415+H415</f>
        <v>0</v>
      </c>
      <c r="J415" s="161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</row>
    <row r="416" spans="1:24" s="144" customFormat="1" ht="24">
      <c r="A416" s="161"/>
      <c r="B416" s="388" t="s">
        <v>295</v>
      </c>
      <c r="C416" s="383">
        <v>12</v>
      </c>
      <c r="D416" s="374" t="s">
        <v>214</v>
      </c>
      <c r="E416" s="374"/>
      <c r="F416" s="149">
        <f t="shared" si="69"/>
        <v>0</v>
      </c>
      <c r="G416" s="376"/>
      <c r="H416" s="149">
        <f t="shared" si="70"/>
        <v>0</v>
      </c>
      <c r="I416" s="149">
        <f t="shared" si="71"/>
        <v>0</v>
      </c>
      <c r="J416" s="161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</row>
    <row r="417" spans="1:24" s="144" customFormat="1" ht="24">
      <c r="A417" s="161"/>
      <c r="B417" s="390" t="s">
        <v>296</v>
      </c>
      <c r="C417" s="389">
        <v>6</v>
      </c>
      <c r="D417" s="384" t="s">
        <v>214</v>
      </c>
      <c r="E417" s="374"/>
      <c r="F417" s="149">
        <f t="shared" si="69"/>
        <v>0</v>
      </c>
      <c r="G417" s="376"/>
      <c r="H417" s="149">
        <f t="shared" si="70"/>
        <v>0</v>
      </c>
      <c r="I417" s="149">
        <f t="shared" si="71"/>
        <v>0</v>
      </c>
      <c r="J417" s="161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</row>
    <row r="418" spans="1:24" s="144" customFormat="1" ht="24">
      <c r="A418" s="161"/>
      <c r="B418" s="390" t="s">
        <v>297</v>
      </c>
      <c r="C418" s="389">
        <v>6</v>
      </c>
      <c r="D418" s="384" t="s">
        <v>214</v>
      </c>
      <c r="E418" s="374"/>
      <c r="F418" s="149">
        <f t="shared" si="69"/>
        <v>0</v>
      </c>
      <c r="G418" s="376"/>
      <c r="H418" s="149">
        <f t="shared" si="70"/>
        <v>0</v>
      </c>
      <c r="I418" s="149">
        <f t="shared" si="71"/>
        <v>0</v>
      </c>
      <c r="J418" s="161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</row>
    <row r="419" spans="1:24" s="144" customFormat="1" ht="24">
      <c r="A419" s="161"/>
      <c r="B419" s="390" t="s">
        <v>298</v>
      </c>
      <c r="C419" s="389">
        <v>1</v>
      </c>
      <c r="D419" s="332" t="s">
        <v>119</v>
      </c>
      <c r="E419" s="334"/>
      <c r="F419" s="149">
        <f t="shared" si="69"/>
        <v>0</v>
      </c>
      <c r="G419" s="334"/>
      <c r="H419" s="149">
        <f t="shared" si="70"/>
        <v>0</v>
      </c>
      <c r="I419" s="149">
        <f t="shared" si="71"/>
        <v>0</v>
      </c>
      <c r="J419" s="161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</row>
    <row r="420" spans="1:24" s="144" customFormat="1" ht="24">
      <c r="A420" s="161"/>
      <c r="B420" s="390" t="s">
        <v>299</v>
      </c>
      <c r="C420" s="389">
        <v>1</v>
      </c>
      <c r="D420" s="332" t="s">
        <v>119</v>
      </c>
      <c r="E420" s="334"/>
      <c r="F420" s="149">
        <f t="shared" si="69"/>
        <v>0</v>
      </c>
      <c r="G420" s="334"/>
      <c r="H420" s="149">
        <f t="shared" si="70"/>
        <v>0</v>
      </c>
      <c r="I420" s="149">
        <f t="shared" si="71"/>
        <v>0</v>
      </c>
      <c r="J420" s="161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</row>
    <row r="421" spans="1:24" s="144" customFormat="1" ht="24">
      <c r="A421" s="161"/>
      <c r="B421" s="390" t="s">
        <v>300</v>
      </c>
      <c r="C421" s="389">
        <v>1</v>
      </c>
      <c r="D421" s="332" t="s">
        <v>119</v>
      </c>
      <c r="E421" s="334"/>
      <c r="F421" s="149">
        <f t="shared" si="69"/>
        <v>0</v>
      </c>
      <c r="G421" s="334"/>
      <c r="H421" s="149">
        <f t="shared" si="70"/>
        <v>0</v>
      </c>
      <c r="I421" s="149">
        <f t="shared" si="71"/>
        <v>0</v>
      </c>
      <c r="J421" s="161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</row>
    <row r="422" spans="1:24" s="144" customFormat="1" ht="24">
      <c r="A422" s="161" t="s">
        <v>551</v>
      </c>
      <c r="B422" s="391" t="s">
        <v>301</v>
      </c>
      <c r="C422" s="383"/>
      <c r="D422" s="374"/>
      <c r="E422" s="334"/>
      <c r="F422" s="162"/>
      <c r="G422" s="376"/>
      <c r="H422" s="162"/>
      <c r="I422" s="162"/>
      <c r="J422" s="161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</row>
    <row r="423" spans="1:24" s="144" customFormat="1" ht="24">
      <c r="A423" s="161"/>
      <c r="B423" s="391" t="s">
        <v>302</v>
      </c>
      <c r="C423" s="389">
        <v>1500</v>
      </c>
      <c r="D423" s="386" t="s">
        <v>28</v>
      </c>
      <c r="E423" s="387"/>
      <c r="F423" s="149">
        <f>C423*E423</f>
        <v>0</v>
      </c>
      <c r="G423" s="387"/>
      <c r="H423" s="149">
        <f>C423*G423</f>
        <v>0</v>
      </c>
      <c r="I423" s="149">
        <f>F423+H423</f>
        <v>0</v>
      </c>
      <c r="J423" s="161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</row>
    <row r="424" spans="1:24" s="144" customFormat="1" ht="24">
      <c r="A424" s="161"/>
      <c r="B424" s="385" t="s">
        <v>303</v>
      </c>
      <c r="C424" s="381">
        <v>6</v>
      </c>
      <c r="D424" s="374" t="s">
        <v>214</v>
      </c>
      <c r="E424" s="387"/>
      <c r="F424" s="149">
        <f>C424*E424</f>
        <v>0</v>
      </c>
      <c r="G424" s="387"/>
      <c r="H424" s="149">
        <f>C424*G424</f>
        <v>0</v>
      </c>
      <c r="I424" s="149">
        <f>F424+H424</f>
        <v>0</v>
      </c>
      <c r="J424" s="161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</row>
    <row r="425" spans="1:24" s="144" customFormat="1" ht="24">
      <c r="A425" s="161"/>
      <c r="B425" s="176"/>
      <c r="C425" s="173"/>
      <c r="D425" s="173"/>
      <c r="E425" s="177"/>
      <c r="F425" s="185">
        <f>SUM(F411:F424)</f>
        <v>0</v>
      </c>
      <c r="G425" s="162"/>
      <c r="H425" s="185">
        <f>SUM(H411:H424)</f>
        <v>0</v>
      </c>
      <c r="I425" s="155">
        <f>F425+H425</f>
        <v>0</v>
      </c>
      <c r="J425" s="161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</row>
    <row r="426" spans="1:24" s="144" customFormat="1" ht="24">
      <c r="A426" s="161"/>
      <c r="B426" s="313" t="s">
        <v>362</v>
      </c>
      <c r="C426" s="173"/>
      <c r="D426" s="173"/>
      <c r="E426" s="177"/>
      <c r="F426" s="185">
        <f>F266+F283+F300+F316+F332+F351+F367+F383+F399+F409+F425</f>
        <v>0</v>
      </c>
      <c r="G426" s="162"/>
      <c r="H426" s="185">
        <f>H266+H283+H300+H316+H332+H351+H367+H383+H399+H409+H425</f>
        <v>0</v>
      </c>
      <c r="I426" s="155">
        <f>F426+H426</f>
        <v>0</v>
      </c>
      <c r="J426" s="161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</row>
    <row r="427" spans="1:24" s="144" customFormat="1" ht="24">
      <c r="A427" s="161"/>
      <c r="B427" s="176"/>
      <c r="C427" s="173"/>
      <c r="D427" s="173"/>
      <c r="E427" s="177"/>
      <c r="F427" s="162"/>
      <c r="G427" s="162"/>
      <c r="H427" s="162"/>
      <c r="I427" s="162"/>
      <c r="J427" s="161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</row>
    <row r="428" spans="1:24" s="144" customFormat="1" ht="24">
      <c r="A428" s="161"/>
      <c r="B428" s="176"/>
      <c r="C428" s="173"/>
      <c r="D428" s="173"/>
      <c r="E428" s="177"/>
      <c r="F428" s="162"/>
      <c r="G428" s="162"/>
      <c r="H428" s="162"/>
      <c r="I428" s="162"/>
      <c r="J428" s="161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</row>
    <row r="429" spans="1:24" s="144" customFormat="1" ht="24">
      <c r="A429" s="186">
        <v>14</v>
      </c>
      <c r="B429" s="321" t="s">
        <v>221</v>
      </c>
      <c r="C429" s="173"/>
      <c r="D429" s="173"/>
      <c r="E429" s="177"/>
      <c r="F429" s="162"/>
      <c r="G429" s="162"/>
      <c r="H429" s="162"/>
      <c r="I429" s="162"/>
      <c r="J429" s="161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</row>
    <row r="430" spans="1:24" s="144" customFormat="1" ht="24">
      <c r="A430" s="161">
        <v>14.1</v>
      </c>
      <c r="B430" s="176" t="s">
        <v>363</v>
      </c>
      <c r="C430" s="173"/>
      <c r="D430" s="173"/>
      <c r="E430" s="177"/>
      <c r="F430" s="162"/>
      <c r="G430" s="162"/>
      <c r="H430" s="162"/>
      <c r="I430" s="162"/>
      <c r="J430" s="161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</row>
    <row r="431" spans="1:24" s="144" customFormat="1" ht="24">
      <c r="A431" s="161"/>
      <c r="B431" s="414" t="s">
        <v>364</v>
      </c>
      <c r="C431" s="415">
        <v>4</v>
      </c>
      <c r="D431" s="416" t="s">
        <v>319</v>
      </c>
      <c r="E431" s="417"/>
      <c r="F431" s="418">
        <f t="shared" ref="F431:F442" si="72">E431*C431</f>
        <v>0</v>
      </c>
      <c r="G431" s="417"/>
      <c r="H431" s="418">
        <f t="shared" ref="H431:H442" si="73">G431*C431</f>
        <v>0</v>
      </c>
      <c r="I431" s="419">
        <f>H431+F431</f>
        <v>0</v>
      </c>
      <c r="J431" s="161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</row>
    <row r="432" spans="1:24" s="144" customFormat="1" ht="24">
      <c r="A432" s="161"/>
      <c r="B432" s="420" t="s">
        <v>365</v>
      </c>
      <c r="C432" s="415">
        <v>1</v>
      </c>
      <c r="D432" s="416" t="s">
        <v>319</v>
      </c>
      <c r="E432" s="417"/>
      <c r="F432" s="418">
        <f t="shared" si="72"/>
        <v>0</v>
      </c>
      <c r="G432" s="417"/>
      <c r="H432" s="418">
        <f t="shared" si="73"/>
        <v>0</v>
      </c>
      <c r="I432" s="419">
        <f t="shared" ref="I432:I442" si="74">H432+F432</f>
        <v>0</v>
      </c>
      <c r="J432" s="161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</row>
    <row r="433" spans="1:24" s="144" customFormat="1" ht="24">
      <c r="A433" s="161"/>
      <c r="B433" s="421" t="s">
        <v>366</v>
      </c>
      <c r="C433" s="415">
        <v>1</v>
      </c>
      <c r="D433" s="416" t="s">
        <v>319</v>
      </c>
      <c r="E433" s="417"/>
      <c r="F433" s="418">
        <f t="shared" si="72"/>
        <v>0</v>
      </c>
      <c r="G433" s="417"/>
      <c r="H433" s="418">
        <f t="shared" si="73"/>
        <v>0</v>
      </c>
      <c r="I433" s="419">
        <f t="shared" si="74"/>
        <v>0</v>
      </c>
      <c r="J433" s="161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</row>
    <row r="434" spans="1:24" s="144" customFormat="1" ht="24">
      <c r="A434" s="161"/>
      <c r="B434" s="420" t="s">
        <v>367</v>
      </c>
      <c r="C434" s="415">
        <v>8</v>
      </c>
      <c r="D434" s="416" t="s">
        <v>252</v>
      </c>
      <c r="E434" s="417"/>
      <c r="F434" s="418">
        <f t="shared" si="72"/>
        <v>0</v>
      </c>
      <c r="G434" s="417"/>
      <c r="H434" s="418">
        <f t="shared" si="73"/>
        <v>0</v>
      </c>
      <c r="I434" s="419">
        <f t="shared" si="74"/>
        <v>0</v>
      </c>
      <c r="J434" s="161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</row>
    <row r="435" spans="1:24" s="144" customFormat="1" ht="24">
      <c r="A435" s="161"/>
      <c r="B435" s="420" t="s">
        <v>368</v>
      </c>
      <c r="C435" s="415">
        <v>1</v>
      </c>
      <c r="D435" s="416" t="s">
        <v>252</v>
      </c>
      <c r="E435" s="417"/>
      <c r="F435" s="418">
        <f t="shared" si="72"/>
        <v>0</v>
      </c>
      <c r="G435" s="417"/>
      <c r="H435" s="418">
        <f t="shared" si="73"/>
        <v>0</v>
      </c>
      <c r="I435" s="419">
        <f t="shared" si="74"/>
        <v>0</v>
      </c>
      <c r="J435" s="161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</row>
    <row r="436" spans="1:24" s="144" customFormat="1" ht="24">
      <c r="A436" s="161"/>
      <c r="B436" s="414" t="s">
        <v>369</v>
      </c>
      <c r="C436" s="415">
        <v>5</v>
      </c>
      <c r="D436" s="416" t="s">
        <v>252</v>
      </c>
      <c r="E436" s="417"/>
      <c r="F436" s="418">
        <f t="shared" si="72"/>
        <v>0</v>
      </c>
      <c r="G436" s="417"/>
      <c r="H436" s="418">
        <f t="shared" si="73"/>
        <v>0</v>
      </c>
      <c r="I436" s="419">
        <f t="shared" si="74"/>
        <v>0</v>
      </c>
      <c r="J436" s="161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</row>
    <row r="437" spans="1:24" s="144" customFormat="1" ht="24">
      <c r="A437" s="161"/>
      <c r="B437" s="421" t="s">
        <v>370</v>
      </c>
      <c r="C437" s="415">
        <v>10</v>
      </c>
      <c r="D437" s="416" t="s">
        <v>252</v>
      </c>
      <c r="E437" s="417"/>
      <c r="F437" s="418">
        <f t="shared" si="72"/>
        <v>0</v>
      </c>
      <c r="G437" s="417"/>
      <c r="H437" s="418">
        <f t="shared" si="73"/>
        <v>0</v>
      </c>
      <c r="I437" s="419">
        <f t="shared" si="74"/>
        <v>0</v>
      </c>
      <c r="J437" s="161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</row>
    <row r="438" spans="1:24" s="144" customFormat="1" ht="24">
      <c r="A438" s="161"/>
      <c r="B438" s="421" t="s">
        <v>371</v>
      </c>
      <c r="C438" s="415">
        <v>3</v>
      </c>
      <c r="D438" s="416" t="s">
        <v>252</v>
      </c>
      <c r="E438" s="417"/>
      <c r="F438" s="418">
        <f t="shared" si="72"/>
        <v>0</v>
      </c>
      <c r="G438" s="417"/>
      <c r="H438" s="418">
        <f t="shared" si="73"/>
        <v>0</v>
      </c>
      <c r="I438" s="419">
        <f t="shared" si="74"/>
        <v>0</v>
      </c>
      <c r="J438" s="161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</row>
    <row r="439" spans="1:24" s="144" customFormat="1" ht="24">
      <c r="A439" s="161"/>
      <c r="B439" s="421" t="s">
        <v>372</v>
      </c>
      <c r="C439" s="415">
        <v>1</v>
      </c>
      <c r="D439" s="416" t="s">
        <v>252</v>
      </c>
      <c r="E439" s="417"/>
      <c r="F439" s="418">
        <f t="shared" si="72"/>
        <v>0</v>
      </c>
      <c r="G439" s="417"/>
      <c r="H439" s="418">
        <f t="shared" si="73"/>
        <v>0</v>
      </c>
      <c r="I439" s="419">
        <f t="shared" si="74"/>
        <v>0</v>
      </c>
      <c r="J439" s="161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</row>
    <row r="440" spans="1:24" s="144" customFormat="1" ht="24">
      <c r="A440" s="161"/>
      <c r="B440" s="421" t="s">
        <v>373</v>
      </c>
      <c r="C440" s="415">
        <v>1</v>
      </c>
      <c r="D440" s="416" t="s">
        <v>252</v>
      </c>
      <c r="E440" s="417"/>
      <c r="F440" s="418">
        <f t="shared" si="72"/>
        <v>0</v>
      </c>
      <c r="G440" s="417"/>
      <c r="H440" s="418">
        <f t="shared" si="73"/>
        <v>0</v>
      </c>
      <c r="I440" s="419">
        <f t="shared" si="74"/>
        <v>0</v>
      </c>
      <c r="J440" s="161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</row>
    <row r="441" spans="1:24" s="144" customFormat="1" ht="24">
      <c r="A441" s="161"/>
      <c r="B441" s="420" t="s">
        <v>374</v>
      </c>
      <c r="C441" s="415">
        <v>2</v>
      </c>
      <c r="D441" s="416" t="s">
        <v>252</v>
      </c>
      <c r="E441" s="417"/>
      <c r="F441" s="418">
        <f t="shared" si="72"/>
        <v>0</v>
      </c>
      <c r="G441" s="417"/>
      <c r="H441" s="418">
        <f t="shared" si="73"/>
        <v>0</v>
      </c>
      <c r="I441" s="419">
        <f t="shared" si="74"/>
        <v>0</v>
      </c>
      <c r="J441" s="161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</row>
    <row r="442" spans="1:24" s="144" customFormat="1" ht="24">
      <c r="A442" s="161"/>
      <c r="B442" s="420" t="s">
        <v>375</v>
      </c>
      <c r="C442" s="415">
        <v>1</v>
      </c>
      <c r="D442" s="416" t="s">
        <v>252</v>
      </c>
      <c r="E442" s="417"/>
      <c r="F442" s="418">
        <f t="shared" si="72"/>
        <v>0</v>
      </c>
      <c r="G442" s="417"/>
      <c r="H442" s="418">
        <f t="shared" si="73"/>
        <v>0</v>
      </c>
      <c r="I442" s="419">
        <f t="shared" si="74"/>
        <v>0</v>
      </c>
      <c r="J442" s="161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</row>
    <row r="443" spans="1:24" s="144" customFormat="1" ht="24">
      <c r="A443" s="161"/>
      <c r="B443" s="422" t="s">
        <v>376</v>
      </c>
      <c r="C443" s="423">
        <v>1</v>
      </c>
      <c r="D443" s="424" t="s">
        <v>119</v>
      </c>
      <c r="E443" s="425"/>
      <c r="F443" s="426">
        <f>ROUND(E443*C443,2)</f>
        <v>0</v>
      </c>
      <c r="G443" s="417"/>
      <c r="H443" s="418">
        <f>G443*C443</f>
        <v>0</v>
      </c>
      <c r="I443" s="427">
        <f>+F443+H443</f>
        <v>0</v>
      </c>
      <c r="J443" s="161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</row>
    <row r="444" spans="1:24" s="144" customFormat="1" ht="24">
      <c r="A444" s="161">
        <v>14.2</v>
      </c>
      <c r="B444" s="428" t="s">
        <v>377</v>
      </c>
      <c r="C444" s="429"/>
      <c r="D444" s="429"/>
      <c r="E444" s="430"/>
      <c r="F444" s="430"/>
      <c r="G444" s="431"/>
      <c r="H444" s="431"/>
      <c r="I444" s="430"/>
      <c r="J444" s="161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</row>
    <row r="445" spans="1:24" s="144" customFormat="1" ht="24">
      <c r="A445" s="161"/>
      <c r="B445" s="428" t="s">
        <v>378</v>
      </c>
      <c r="C445" s="429">
        <v>1060</v>
      </c>
      <c r="D445" s="417" t="s">
        <v>28</v>
      </c>
      <c r="E445" s="431"/>
      <c r="F445" s="430">
        <f t="shared" ref="F445:F453" si="75">E445*C445</f>
        <v>0</v>
      </c>
      <c r="G445" s="431"/>
      <c r="H445" s="431">
        <f t="shared" ref="H445:H454" si="76">G445*C445</f>
        <v>0</v>
      </c>
      <c r="I445" s="430">
        <f t="shared" ref="I445:I450" si="77">F445+H445</f>
        <v>0</v>
      </c>
      <c r="J445" s="161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</row>
    <row r="446" spans="1:24" s="144" customFormat="1" ht="24">
      <c r="A446" s="161"/>
      <c r="B446" s="428" t="s">
        <v>379</v>
      </c>
      <c r="C446" s="429">
        <v>1243</v>
      </c>
      <c r="D446" s="417" t="s">
        <v>28</v>
      </c>
      <c r="E446" s="431"/>
      <c r="F446" s="430">
        <f t="shared" si="75"/>
        <v>0</v>
      </c>
      <c r="G446" s="431"/>
      <c r="H446" s="431">
        <f t="shared" si="76"/>
        <v>0</v>
      </c>
      <c r="I446" s="430">
        <f t="shared" si="77"/>
        <v>0</v>
      </c>
      <c r="J446" s="161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</row>
    <row r="447" spans="1:24" s="144" customFormat="1" ht="24">
      <c r="A447" s="161"/>
      <c r="B447" s="428" t="s">
        <v>380</v>
      </c>
      <c r="C447" s="429">
        <v>214</v>
      </c>
      <c r="D447" s="429" t="s">
        <v>28</v>
      </c>
      <c r="E447" s="430"/>
      <c r="F447" s="430">
        <f>E447*C447</f>
        <v>0</v>
      </c>
      <c r="G447" s="431"/>
      <c r="H447" s="431">
        <f t="shared" si="76"/>
        <v>0</v>
      </c>
      <c r="I447" s="430">
        <f t="shared" si="77"/>
        <v>0</v>
      </c>
      <c r="J447" s="161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</row>
    <row r="448" spans="1:24" s="144" customFormat="1" ht="24">
      <c r="A448" s="161"/>
      <c r="B448" s="428" t="s">
        <v>381</v>
      </c>
      <c r="C448" s="429">
        <v>114</v>
      </c>
      <c r="D448" s="429" t="s">
        <v>28</v>
      </c>
      <c r="E448" s="430"/>
      <c r="F448" s="430">
        <f>E448*C448</f>
        <v>0</v>
      </c>
      <c r="G448" s="431"/>
      <c r="H448" s="431">
        <f t="shared" si="76"/>
        <v>0</v>
      </c>
      <c r="I448" s="430">
        <f t="shared" si="77"/>
        <v>0</v>
      </c>
      <c r="J448" s="161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</row>
    <row r="449" spans="1:24" s="144" customFormat="1" ht="24">
      <c r="A449" s="161"/>
      <c r="B449" s="428" t="s">
        <v>382</v>
      </c>
      <c r="C449" s="429">
        <v>477</v>
      </c>
      <c r="D449" s="429" t="s">
        <v>28</v>
      </c>
      <c r="E449" s="430"/>
      <c r="F449" s="430">
        <f t="shared" si="75"/>
        <v>0</v>
      </c>
      <c r="G449" s="431"/>
      <c r="H449" s="431">
        <f t="shared" si="76"/>
        <v>0</v>
      </c>
      <c r="I449" s="430">
        <f t="shared" si="77"/>
        <v>0</v>
      </c>
      <c r="J449" s="161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</row>
    <row r="450" spans="1:24" s="144" customFormat="1" ht="24">
      <c r="A450" s="161"/>
      <c r="B450" s="428" t="s">
        <v>383</v>
      </c>
      <c r="C450" s="429">
        <v>53</v>
      </c>
      <c r="D450" s="429" t="s">
        <v>28</v>
      </c>
      <c r="E450" s="430"/>
      <c r="F450" s="430">
        <f t="shared" si="75"/>
        <v>0</v>
      </c>
      <c r="G450" s="431"/>
      <c r="H450" s="431">
        <f t="shared" si="76"/>
        <v>0</v>
      </c>
      <c r="I450" s="430">
        <f t="shared" si="77"/>
        <v>0</v>
      </c>
      <c r="J450" s="161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</row>
    <row r="451" spans="1:24" s="144" customFormat="1" ht="24">
      <c r="A451" s="161"/>
      <c r="B451" s="428" t="s">
        <v>384</v>
      </c>
      <c r="C451" s="429">
        <v>12</v>
      </c>
      <c r="D451" s="429" t="s">
        <v>28</v>
      </c>
      <c r="E451" s="431"/>
      <c r="F451" s="431">
        <f t="shared" si="75"/>
        <v>0</v>
      </c>
      <c r="G451" s="431"/>
      <c r="H451" s="431">
        <f t="shared" si="76"/>
        <v>0</v>
      </c>
      <c r="I451" s="431">
        <f>F451+H451</f>
        <v>0</v>
      </c>
      <c r="J451" s="161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</row>
    <row r="452" spans="1:24" s="144" customFormat="1" ht="24">
      <c r="A452" s="161"/>
      <c r="B452" s="432" t="s">
        <v>385</v>
      </c>
      <c r="C452" s="429">
        <v>211</v>
      </c>
      <c r="D452" s="429" t="s">
        <v>28</v>
      </c>
      <c r="E452" s="430"/>
      <c r="F452" s="430">
        <f t="shared" si="75"/>
        <v>0</v>
      </c>
      <c r="G452" s="431"/>
      <c r="H452" s="431">
        <f t="shared" si="76"/>
        <v>0</v>
      </c>
      <c r="I452" s="430">
        <f>F452+H452</f>
        <v>0</v>
      </c>
      <c r="J452" s="161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</row>
    <row r="453" spans="1:24" s="144" customFormat="1" ht="24">
      <c r="A453" s="161"/>
      <c r="B453" s="428" t="s">
        <v>386</v>
      </c>
      <c r="C453" s="429">
        <v>48</v>
      </c>
      <c r="D453" s="429" t="s">
        <v>28</v>
      </c>
      <c r="E453" s="430"/>
      <c r="F453" s="430">
        <f t="shared" si="75"/>
        <v>0</v>
      </c>
      <c r="G453" s="431"/>
      <c r="H453" s="431">
        <f t="shared" si="76"/>
        <v>0</v>
      </c>
      <c r="I453" s="430">
        <f>F453+H453</f>
        <v>0</v>
      </c>
      <c r="J453" s="161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</row>
    <row r="454" spans="1:24" s="144" customFormat="1" ht="24">
      <c r="A454" s="161"/>
      <c r="B454" s="433" t="s">
        <v>376</v>
      </c>
      <c r="C454" s="434">
        <v>1</v>
      </c>
      <c r="D454" s="424" t="s">
        <v>119</v>
      </c>
      <c r="E454" s="425"/>
      <c r="F454" s="426">
        <f>ROUND(E454*C454,2)</f>
        <v>0</v>
      </c>
      <c r="G454" s="417"/>
      <c r="H454" s="418">
        <f t="shared" si="76"/>
        <v>0</v>
      </c>
      <c r="I454" s="427">
        <f>+F454+H454</f>
        <v>0</v>
      </c>
      <c r="J454" s="161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</row>
    <row r="455" spans="1:24" s="144" customFormat="1" ht="24">
      <c r="A455" s="161">
        <v>14.3</v>
      </c>
      <c r="B455" s="435" t="s">
        <v>387</v>
      </c>
      <c r="C455" s="426"/>
      <c r="D455" s="424"/>
      <c r="E455" s="436"/>
      <c r="F455" s="437"/>
      <c r="G455" s="438"/>
      <c r="H455" s="437"/>
      <c r="I455" s="439"/>
      <c r="J455" s="161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</row>
    <row r="456" spans="1:24" s="144" customFormat="1" ht="24">
      <c r="A456" s="161"/>
      <c r="B456" s="440" t="s">
        <v>388</v>
      </c>
      <c r="C456" s="417">
        <v>1028</v>
      </c>
      <c r="D456" s="417" t="s">
        <v>28</v>
      </c>
      <c r="E456" s="431"/>
      <c r="F456" s="431">
        <f t="shared" ref="F456:F464" si="78">C456*E456</f>
        <v>0</v>
      </c>
      <c r="G456" s="431"/>
      <c r="H456" s="431">
        <f t="shared" ref="H456:H465" si="79">G456*C456</f>
        <v>0</v>
      </c>
      <c r="I456" s="431">
        <f t="shared" ref="I456:I464" si="80">H456+F456</f>
        <v>0</v>
      </c>
      <c r="J456" s="161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</row>
    <row r="457" spans="1:24" s="144" customFormat="1" ht="24">
      <c r="A457" s="161"/>
      <c r="B457" s="440" t="s">
        <v>389</v>
      </c>
      <c r="C457" s="417">
        <v>114</v>
      </c>
      <c r="D457" s="417" t="s">
        <v>28</v>
      </c>
      <c r="E457" s="431"/>
      <c r="F457" s="431">
        <f t="shared" si="78"/>
        <v>0</v>
      </c>
      <c r="G457" s="431"/>
      <c r="H457" s="431">
        <f t="shared" si="79"/>
        <v>0</v>
      </c>
      <c r="I457" s="431">
        <f t="shared" si="80"/>
        <v>0</v>
      </c>
      <c r="J457" s="161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</row>
    <row r="458" spans="1:24" s="144" customFormat="1" ht="24">
      <c r="A458" s="161"/>
      <c r="B458" s="440" t="s">
        <v>390</v>
      </c>
      <c r="C458" s="417">
        <v>63</v>
      </c>
      <c r="D458" s="417" t="s">
        <v>28</v>
      </c>
      <c r="E458" s="431"/>
      <c r="F458" s="431">
        <f t="shared" si="78"/>
        <v>0</v>
      </c>
      <c r="G458" s="431"/>
      <c r="H458" s="431">
        <f t="shared" si="79"/>
        <v>0</v>
      </c>
      <c r="I458" s="431">
        <f t="shared" si="80"/>
        <v>0</v>
      </c>
      <c r="J458" s="161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</row>
    <row r="459" spans="1:24" s="144" customFormat="1" ht="24">
      <c r="A459" s="161"/>
      <c r="B459" s="440" t="s">
        <v>391</v>
      </c>
      <c r="C459" s="417"/>
      <c r="D459" s="417" t="s">
        <v>28</v>
      </c>
      <c r="E459" s="431"/>
      <c r="F459" s="431">
        <f t="shared" si="78"/>
        <v>0</v>
      </c>
      <c r="G459" s="431"/>
      <c r="H459" s="431">
        <f t="shared" si="79"/>
        <v>0</v>
      </c>
      <c r="I459" s="431">
        <f t="shared" si="80"/>
        <v>0</v>
      </c>
      <c r="J459" s="161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</row>
    <row r="460" spans="1:24" s="144" customFormat="1" ht="24">
      <c r="A460" s="161"/>
      <c r="B460" s="440" t="s">
        <v>392</v>
      </c>
      <c r="C460" s="417">
        <v>53</v>
      </c>
      <c r="D460" s="417" t="s">
        <v>28</v>
      </c>
      <c r="E460" s="431"/>
      <c r="F460" s="431">
        <f t="shared" si="78"/>
        <v>0</v>
      </c>
      <c r="G460" s="431"/>
      <c r="H460" s="431">
        <f t="shared" si="79"/>
        <v>0</v>
      </c>
      <c r="I460" s="431">
        <f t="shared" si="80"/>
        <v>0</v>
      </c>
      <c r="J460" s="161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</row>
    <row r="461" spans="1:24" s="144" customFormat="1" ht="24">
      <c r="A461" s="161"/>
      <c r="B461" s="440" t="s">
        <v>393</v>
      </c>
      <c r="C461" s="417"/>
      <c r="D461" s="417" t="s">
        <v>28</v>
      </c>
      <c r="E461" s="431"/>
      <c r="F461" s="431">
        <f t="shared" si="78"/>
        <v>0</v>
      </c>
      <c r="G461" s="431"/>
      <c r="H461" s="431">
        <f t="shared" si="79"/>
        <v>0</v>
      </c>
      <c r="I461" s="431">
        <f t="shared" si="80"/>
        <v>0</v>
      </c>
      <c r="J461" s="161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</row>
    <row r="462" spans="1:24" s="144" customFormat="1" ht="24">
      <c r="A462" s="161"/>
      <c r="B462" s="440" t="s">
        <v>394</v>
      </c>
      <c r="C462" s="417">
        <v>12</v>
      </c>
      <c r="D462" s="417" t="s">
        <v>28</v>
      </c>
      <c r="E462" s="431"/>
      <c r="F462" s="431">
        <f t="shared" si="78"/>
        <v>0</v>
      </c>
      <c r="G462" s="431"/>
      <c r="H462" s="431">
        <f t="shared" si="79"/>
        <v>0</v>
      </c>
      <c r="I462" s="431">
        <f t="shared" si="80"/>
        <v>0</v>
      </c>
      <c r="J462" s="161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</row>
    <row r="463" spans="1:24" s="144" customFormat="1" ht="24">
      <c r="A463" s="161"/>
      <c r="B463" s="440" t="s">
        <v>395</v>
      </c>
      <c r="C463" s="417"/>
      <c r="D463" s="417" t="s">
        <v>28</v>
      </c>
      <c r="E463" s="431"/>
      <c r="F463" s="431">
        <f t="shared" si="78"/>
        <v>0</v>
      </c>
      <c r="G463" s="431"/>
      <c r="H463" s="431">
        <f t="shared" si="79"/>
        <v>0</v>
      </c>
      <c r="I463" s="431">
        <f t="shared" si="80"/>
        <v>0</v>
      </c>
      <c r="J463" s="161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</row>
    <row r="464" spans="1:24" s="144" customFormat="1" ht="24">
      <c r="A464" s="161"/>
      <c r="B464" s="441" t="s">
        <v>396</v>
      </c>
      <c r="C464" s="417"/>
      <c r="D464" s="417" t="s">
        <v>28</v>
      </c>
      <c r="E464" s="442"/>
      <c r="F464" s="431">
        <f t="shared" si="78"/>
        <v>0</v>
      </c>
      <c r="G464" s="431"/>
      <c r="H464" s="431">
        <f t="shared" si="79"/>
        <v>0</v>
      </c>
      <c r="I464" s="431">
        <f t="shared" si="80"/>
        <v>0</v>
      </c>
      <c r="J464" s="161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</row>
    <row r="465" spans="1:24" s="144" customFormat="1" ht="24">
      <c r="A465" s="161"/>
      <c r="B465" s="433" t="s">
        <v>397</v>
      </c>
      <c r="C465" s="434">
        <v>1</v>
      </c>
      <c r="D465" s="424" t="s">
        <v>119</v>
      </c>
      <c r="E465" s="425"/>
      <c r="F465" s="426">
        <f>ROUND(E465*C465,2)</f>
        <v>0</v>
      </c>
      <c r="G465" s="417"/>
      <c r="H465" s="418">
        <f t="shared" si="79"/>
        <v>0</v>
      </c>
      <c r="I465" s="427">
        <f>+F465+H465</f>
        <v>0</v>
      </c>
      <c r="J465" s="161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</row>
    <row r="466" spans="1:24" s="144" customFormat="1" ht="24">
      <c r="A466" s="161">
        <v>14.4</v>
      </c>
      <c r="B466" s="443" t="s">
        <v>398</v>
      </c>
      <c r="C466" s="444"/>
      <c r="D466" s="445"/>
      <c r="E466" s="446"/>
      <c r="F466" s="446"/>
      <c r="G466" s="446"/>
      <c r="H466" s="446"/>
      <c r="I466" s="447"/>
      <c r="J466" s="161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</row>
    <row r="467" spans="1:24" s="144" customFormat="1" ht="24">
      <c r="A467" s="161"/>
      <c r="B467" s="448" t="s">
        <v>399</v>
      </c>
      <c r="C467" s="449">
        <v>106</v>
      </c>
      <c r="D467" s="450" t="s">
        <v>225</v>
      </c>
      <c r="E467" s="451"/>
      <c r="F467" s="452">
        <f t="shared" ref="F467:F476" si="81">E467*C467</f>
        <v>0</v>
      </c>
      <c r="G467" s="453"/>
      <c r="H467" s="454">
        <f>G467*C467</f>
        <v>0</v>
      </c>
      <c r="I467" s="451">
        <f>H467+F467</f>
        <v>0</v>
      </c>
      <c r="J467" s="161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</row>
    <row r="468" spans="1:24" s="144" customFormat="1" ht="48">
      <c r="A468" s="161"/>
      <c r="B468" s="448" t="s">
        <v>400</v>
      </c>
      <c r="C468" s="449">
        <v>16</v>
      </c>
      <c r="D468" s="450" t="s">
        <v>225</v>
      </c>
      <c r="E468" s="451"/>
      <c r="F468" s="452">
        <f t="shared" si="81"/>
        <v>0</v>
      </c>
      <c r="G468" s="453"/>
      <c r="H468" s="454">
        <f t="shared" ref="H468:H476" si="82">G468*C468</f>
        <v>0</v>
      </c>
      <c r="I468" s="451">
        <f t="shared" ref="I468:I476" si="83">H468+F468</f>
        <v>0</v>
      </c>
      <c r="J468" s="161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</row>
    <row r="469" spans="1:24" s="144" customFormat="1" ht="24">
      <c r="A469" s="161"/>
      <c r="B469" s="443" t="s">
        <v>401</v>
      </c>
      <c r="C469" s="449">
        <v>35</v>
      </c>
      <c r="D469" s="450" t="s">
        <v>225</v>
      </c>
      <c r="E469" s="451"/>
      <c r="F469" s="452">
        <f t="shared" si="81"/>
        <v>0</v>
      </c>
      <c r="G469" s="453"/>
      <c r="H469" s="454">
        <f t="shared" si="82"/>
        <v>0</v>
      </c>
      <c r="I469" s="451">
        <f t="shared" si="83"/>
        <v>0</v>
      </c>
      <c r="J469" s="161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</row>
    <row r="470" spans="1:24" s="144" customFormat="1" ht="24">
      <c r="A470" s="161"/>
      <c r="B470" s="443" t="s">
        <v>402</v>
      </c>
      <c r="C470" s="449">
        <v>46</v>
      </c>
      <c r="D470" s="450" t="s">
        <v>403</v>
      </c>
      <c r="E470" s="451"/>
      <c r="F470" s="452">
        <f t="shared" si="81"/>
        <v>0</v>
      </c>
      <c r="G470" s="453"/>
      <c r="H470" s="454">
        <f t="shared" si="82"/>
        <v>0</v>
      </c>
      <c r="I470" s="451">
        <f t="shared" si="83"/>
        <v>0</v>
      </c>
      <c r="J470" s="161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</row>
    <row r="471" spans="1:24" s="144" customFormat="1" ht="48">
      <c r="A471" s="161"/>
      <c r="B471" s="455" t="s">
        <v>404</v>
      </c>
      <c r="C471" s="456">
        <v>37</v>
      </c>
      <c r="D471" s="457" t="s">
        <v>214</v>
      </c>
      <c r="E471" s="458"/>
      <c r="F471" s="451">
        <f>E471*C471</f>
        <v>0</v>
      </c>
      <c r="G471" s="452"/>
      <c r="H471" s="454">
        <f t="shared" si="82"/>
        <v>0</v>
      </c>
      <c r="I471" s="451">
        <f t="shared" si="83"/>
        <v>0</v>
      </c>
      <c r="J471" s="161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</row>
    <row r="472" spans="1:24" s="144" customFormat="1" ht="24">
      <c r="A472" s="161"/>
      <c r="B472" s="421" t="s">
        <v>405</v>
      </c>
      <c r="C472" s="417">
        <v>1</v>
      </c>
      <c r="D472" s="416" t="s">
        <v>319</v>
      </c>
      <c r="E472" s="417"/>
      <c r="F472" s="452">
        <f>E472*C472</f>
        <v>0</v>
      </c>
      <c r="G472" s="417"/>
      <c r="H472" s="454">
        <f t="shared" si="82"/>
        <v>0</v>
      </c>
      <c r="I472" s="451">
        <f t="shared" si="83"/>
        <v>0</v>
      </c>
      <c r="J472" s="161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</row>
    <row r="473" spans="1:24" s="144" customFormat="1" ht="24">
      <c r="A473" s="161"/>
      <c r="B473" s="421" t="s">
        <v>406</v>
      </c>
      <c r="C473" s="417">
        <v>26</v>
      </c>
      <c r="D473" s="416" t="s">
        <v>214</v>
      </c>
      <c r="E473" s="417"/>
      <c r="F473" s="452">
        <f t="shared" si="81"/>
        <v>0</v>
      </c>
      <c r="G473" s="417"/>
      <c r="H473" s="454">
        <f t="shared" si="82"/>
        <v>0</v>
      </c>
      <c r="I473" s="451">
        <f t="shared" si="83"/>
        <v>0</v>
      </c>
      <c r="J473" s="161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</row>
    <row r="474" spans="1:24" s="144" customFormat="1" ht="24">
      <c r="A474" s="161"/>
      <c r="B474" s="443" t="s">
        <v>407</v>
      </c>
      <c r="C474" s="449">
        <v>3</v>
      </c>
      <c r="D474" s="450" t="s">
        <v>214</v>
      </c>
      <c r="E474" s="451"/>
      <c r="F474" s="452">
        <f t="shared" si="81"/>
        <v>0</v>
      </c>
      <c r="G474" s="453"/>
      <c r="H474" s="454">
        <f t="shared" si="82"/>
        <v>0</v>
      </c>
      <c r="I474" s="451">
        <f t="shared" si="83"/>
        <v>0</v>
      </c>
      <c r="J474" s="161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</row>
    <row r="475" spans="1:24" s="144" customFormat="1" ht="24">
      <c r="A475" s="161"/>
      <c r="B475" s="443" t="s">
        <v>408</v>
      </c>
      <c r="C475" s="449">
        <v>3</v>
      </c>
      <c r="D475" s="450" t="s">
        <v>214</v>
      </c>
      <c r="E475" s="451"/>
      <c r="F475" s="452">
        <f t="shared" si="81"/>
        <v>0</v>
      </c>
      <c r="G475" s="453"/>
      <c r="H475" s="454">
        <f t="shared" si="82"/>
        <v>0</v>
      </c>
      <c r="I475" s="451">
        <f t="shared" si="83"/>
        <v>0</v>
      </c>
      <c r="J475" s="161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</row>
    <row r="476" spans="1:24" s="144" customFormat="1" ht="24">
      <c r="A476" s="161"/>
      <c r="B476" s="443" t="s">
        <v>409</v>
      </c>
      <c r="C476" s="449">
        <v>2</v>
      </c>
      <c r="D476" s="450" t="s">
        <v>214</v>
      </c>
      <c r="E476" s="451"/>
      <c r="F476" s="452">
        <f t="shared" si="81"/>
        <v>0</v>
      </c>
      <c r="G476" s="453"/>
      <c r="H476" s="454">
        <f t="shared" si="82"/>
        <v>0</v>
      </c>
      <c r="I476" s="451">
        <f t="shared" si="83"/>
        <v>0</v>
      </c>
      <c r="J476" s="161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</row>
    <row r="477" spans="1:24" s="144" customFormat="1" ht="24">
      <c r="A477" s="161">
        <v>14.5</v>
      </c>
      <c r="B477" s="443" t="s">
        <v>410</v>
      </c>
      <c r="C477" s="459"/>
      <c r="D477" s="445"/>
      <c r="E477" s="446"/>
      <c r="F477" s="446"/>
      <c r="G477" s="446"/>
      <c r="H477" s="446"/>
      <c r="I477" s="447"/>
      <c r="J477" s="161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</row>
    <row r="478" spans="1:24" s="144" customFormat="1" ht="48">
      <c r="A478" s="161"/>
      <c r="B478" s="455" t="s">
        <v>411</v>
      </c>
      <c r="C478" s="456">
        <v>8</v>
      </c>
      <c r="D478" s="457" t="s">
        <v>286</v>
      </c>
      <c r="E478" s="458"/>
      <c r="F478" s="451">
        <f>E478*C478</f>
        <v>0</v>
      </c>
      <c r="G478" s="452"/>
      <c r="H478" s="451">
        <f>C478*G478</f>
        <v>0</v>
      </c>
      <c r="I478" s="460">
        <f>F478+H478</f>
        <v>0</v>
      </c>
      <c r="J478" s="161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</row>
    <row r="479" spans="1:24" s="144" customFormat="1" ht="48">
      <c r="A479" s="161"/>
      <c r="B479" s="455" t="s">
        <v>412</v>
      </c>
      <c r="C479" s="456">
        <v>1</v>
      </c>
      <c r="D479" s="457" t="s">
        <v>286</v>
      </c>
      <c r="E479" s="458"/>
      <c r="F479" s="451">
        <f>E479*C479</f>
        <v>0</v>
      </c>
      <c r="G479" s="452"/>
      <c r="H479" s="451">
        <f>C479*G479</f>
        <v>0</v>
      </c>
      <c r="I479" s="460">
        <f>F479+H479</f>
        <v>0</v>
      </c>
      <c r="J479" s="161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</row>
    <row r="480" spans="1:24" s="144" customFormat="1" ht="24">
      <c r="A480" s="161">
        <v>14.6</v>
      </c>
      <c r="B480" s="443" t="s">
        <v>413</v>
      </c>
      <c r="C480" s="459"/>
      <c r="D480" s="445"/>
      <c r="E480" s="446"/>
      <c r="F480" s="446"/>
      <c r="G480" s="446"/>
      <c r="H480" s="446"/>
      <c r="I480" s="447"/>
      <c r="J480" s="161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</row>
    <row r="481" spans="1:24" s="144" customFormat="1" ht="24">
      <c r="A481" s="161"/>
      <c r="B481" s="461" t="s">
        <v>379</v>
      </c>
      <c r="C481" s="449">
        <f>1723-((15*5)*9)</f>
        <v>1048</v>
      </c>
      <c r="D481" s="462" t="s">
        <v>28</v>
      </c>
      <c r="E481" s="451"/>
      <c r="F481" s="451">
        <f t="shared" ref="F481:F486" si="84">E481*C481</f>
        <v>0</v>
      </c>
      <c r="G481" s="453"/>
      <c r="H481" s="454">
        <f t="shared" ref="H481:H486" si="85">G481*C481</f>
        <v>0</v>
      </c>
      <c r="I481" s="451">
        <f t="shared" ref="I481:I486" si="86">H481+F481</f>
        <v>0</v>
      </c>
      <c r="J481" s="161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</row>
    <row r="482" spans="1:24" s="144" customFormat="1" ht="24">
      <c r="A482" s="161"/>
      <c r="B482" s="463" t="s">
        <v>414</v>
      </c>
      <c r="C482" s="464">
        <f>287-((15*1)*9)</f>
        <v>152</v>
      </c>
      <c r="D482" s="462" t="s">
        <v>28</v>
      </c>
      <c r="E482" s="451"/>
      <c r="F482" s="451">
        <f t="shared" si="84"/>
        <v>0</v>
      </c>
      <c r="G482" s="451"/>
      <c r="H482" s="454">
        <f t="shared" si="85"/>
        <v>0</v>
      </c>
      <c r="I482" s="451">
        <f t="shared" si="86"/>
        <v>0</v>
      </c>
      <c r="J482" s="161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</row>
    <row r="483" spans="1:24" s="144" customFormat="1" ht="24">
      <c r="A483" s="161"/>
      <c r="B483" s="461" t="s">
        <v>415</v>
      </c>
      <c r="C483" s="465">
        <v>9</v>
      </c>
      <c r="D483" s="466" t="s">
        <v>214</v>
      </c>
      <c r="E483" s="458"/>
      <c r="F483" s="458">
        <f t="shared" si="84"/>
        <v>0</v>
      </c>
      <c r="G483" s="366"/>
      <c r="H483" s="454">
        <f t="shared" si="85"/>
        <v>0</v>
      </c>
      <c r="I483" s="451">
        <f t="shared" si="86"/>
        <v>0</v>
      </c>
      <c r="J483" s="161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</row>
    <row r="484" spans="1:24" s="144" customFormat="1" ht="24">
      <c r="A484" s="161"/>
      <c r="B484" s="463" t="s">
        <v>388</v>
      </c>
      <c r="C484" s="465">
        <f>345-((5*1)*9)</f>
        <v>300</v>
      </c>
      <c r="D484" s="466" t="s">
        <v>28</v>
      </c>
      <c r="E484" s="458"/>
      <c r="F484" s="458">
        <f t="shared" si="84"/>
        <v>0</v>
      </c>
      <c r="G484" s="366"/>
      <c r="H484" s="454">
        <f t="shared" si="85"/>
        <v>0</v>
      </c>
      <c r="I484" s="451">
        <f t="shared" si="86"/>
        <v>0</v>
      </c>
      <c r="J484" s="161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</row>
    <row r="485" spans="1:24" s="144" customFormat="1" ht="48">
      <c r="A485" s="161"/>
      <c r="B485" s="467" t="s">
        <v>416</v>
      </c>
      <c r="C485" s="468">
        <f>287-((5*1)*9)</f>
        <v>242</v>
      </c>
      <c r="D485" s="469" t="s">
        <v>28</v>
      </c>
      <c r="E485" s="470"/>
      <c r="F485" s="471">
        <f t="shared" si="84"/>
        <v>0</v>
      </c>
      <c r="G485" s="472"/>
      <c r="H485" s="454">
        <f t="shared" si="85"/>
        <v>0</v>
      </c>
      <c r="I485" s="451">
        <f t="shared" si="86"/>
        <v>0</v>
      </c>
      <c r="J485" s="161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</row>
    <row r="486" spans="1:24" s="144" customFormat="1" ht="24">
      <c r="A486" s="161"/>
      <c r="B486" s="461" t="s">
        <v>376</v>
      </c>
      <c r="C486" s="465">
        <v>1</v>
      </c>
      <c r="D486" s="466" t="s">
        <v>118</v>
      </c>
      <c r="E486" s="458"/>
      <c r="F486" s="473">
        <f t="shared" si="84"/>
        <v>0</v>
      </c>
      <c r="G486" s="458"/>
      <c r="H486" s="454">
        <f t="shared" si="85"/>
        <v>0</v>
      </c>
      <c r="I486" s="451">
        <f t="shared" si="86"/>
        <v>0</v>
      </c>
      <c r="J486" s="161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</row>
    <row r="487" spans="1:24" s="144" customFormat="1" ht="24">
      <c r="A487" s="161"/>
      <c r="B487" s="461"/>
      <c r="C487" s="465"/>
      <c r="D487" s="466"/>
      <c r="E487" s="458"/>
      <c r="F487" s="473"/>
      <c r="G487" s="458"/>
      <c r="H487" s="454"/>
      <c r="I487" s="451"/>
      <c r="J487" s="161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</row>
    <row r="488" spans="1:24" s="144" customFormat="1" ht="24">
      <c r="A488" s="161"/>
      <c r="B488" s="461"/>
      <c r="C488" s="465"/>
      <c r="D488" s="466"/>
      <c r="E488" s="458"/>
      <c r="F488" s="473"/>
      <c r="G488" s="458"/>
      <c r="H488" s="454"/>
      <c r="I488" s="451"/>
      <c r="J488" s="161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</row>
    <row r="489" spans="1:24" s="144" customFormat="1" ht="24">
      <c r="A489" s="161">
        <v>14.7</v>
      </c>
      <c r="B489" s="461" t="s">
        <v>417</v>
      </c>
      <c r="C489" s="474"/>
      <c r="D489" s="475"/>
      <c r="E489" s="476"/>
      <c r="F489" s="476"/>
      <c r="G489" s="476"/>
      <c r="H489" s="476"/>
      <c r="I489" s="447"/>
      <c r="J489" s="161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</row>
    <row r="490" spans="1:24" s="144" customFormat="1" ht="24">
      <c r="A490" s="161"/>
      <c r="B490" s="461" t="s">
        <v>418</v>
      </c>
      <c r="C490" s="465">
        <v>1</v>
      </c>
      <c r="D490" s="466" t="s">
        <v>118</v>
      </c>
      <c r="E490" s="458"/>
      <c r="F490" s="473">
        <f>E490*C490</f>
        <v>0</v>
      </c>
      <c r="G490" s="417"/>
      <c r="H490" s="477">
        <f>G490*C490</f>
        <v>0</v>
      </c>
      <c r="I490" s="451">
        <f>H490+F490</f>
        <v>0</v>
      </c>
      <c r="J490" s="161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</row>
    <row r="491" spans="1:24" s="144" customFormat="1" ht="24">
      <c r="A491" s="161"/>
      <c r="B491" s="313" t="s">
        <v>419</v>
      </c>
      <c r="C491" s="173"/>
      <c r="D491" s="173"/>
      <c r="E491" s="177"/>
      <c r="F491" s="185">
        <f>SUM(F431:F490)</f>
        <v>0</v>
      </c>
      <c r="G491" s="162"/>
      <c r="H491" s="185">
        <f>SUM(H431:H490)</f>
        <v>0</v>
      </c>
      <c r="I491" s="185">
        <f>F491+H491</f>
        <v>0</v>
      </c>
      <c r="J491" s="161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</row>
    <row r="492" spans="1:24" s="144" customFormat="1" ht="24">
      <c r="A492" s="161"/>
      <c r="B492" s="313"/>
      <c r="C492" s="173"/>
      <c r="D492" s="173"/>
      <c r="E492" s="177"/>
      <c r="F492" s="185"/>
      <c r="G492" s="162"/>
      <c r="H492" s="185"/>
      <c r="I492" s="185"/>
      <c r="J492" s="161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</row>
    <row r="493" spans="1:24" s="144" customFormat="1" ht="24">
      <c r="A493" s="186">
        <v>15</v>
      </c>
      <c r="B493" s="321" t="s">
        <v>446</v>
      </c>
      <c r="C493" s="173"/>
      <c r="D493" s="173"/>
      <c r="E493" s="177"/>
      <c r="F493" s="162"/>
      <c r="G493" s="162"/>
      <c r="H493" s="162"/>
      <c r="I493" s="162"/>
      <c r="J493" s="161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</row>
    <row r="494" spans="1:24" s="144" customFormat="1" ht="24">
      <c r="A494" s="161">
        <v>15.1</v>
      </c>
      <c r="B494" s="176" t="s">
        <v>145</v>
      </c>
      <c r="C494" s="173"/>
      <c r="D494" s="173"/>
      <c r="E494" s="177"/>
      <c r="F494" s="162"/>
      <c r="G494" s="162"/>
      <c r="H494" s="162"/>
      <c r="I494" s="162"/>
      <c r="J494" s="161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</row>
    <row r="495" spans="1:24" s="144" customFormat="1" ht="24">
      <c r="A495" s="161"/>
      <c r="B495" s="336" t="s">
        <v>234</v>
      </c>
      <c r="C495" s="337">
        <v>56</v>
      </c>
      <c r="D495" s="341" t="s">
        <v>225</v>
      </c>
      <c r="E495" s="337"/>
      <c r="F495" s="473">
        <f t="shared" ref="F495:F517" si="87">E495*C495</f>
        <v>0</v>
      </c>
      <c r="G495" s="342"/>
      <c r="H495" s="477">
        <f t="shared" ref="H495:H501" si="88">G495*C495</f>
        <v>0</v>
      </c>
      <c r="I495" s="451">
        <f t="shared" ref="I495:I501" si="89">H495+F495</f>
        <v>0</v>
      </c>
      <c r="J495" s="161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</row>
    <row r="496" spans="1:24" s="144" customFormat="1" ht="24">
      <c r="A496" s="161"/>
      <c r="B496" s="336" t="s">
        <v>262</v>
      </c>
      <c r="C496" s="338">
        <v>56</v>
      </c>
      <c r="D496" s="341" t="s">
        <v>214</v>
      </c>
      <c r="E496" s="337"/>
      <c r="F496" s="473">
        <f t="shared" si="87"/>
        <v>0</v>
      </c>
      <c r="G496" s="342"/>
      <c r="H496" s="477">
        <f t="shared" si="88"/>
        <v>0</v>
      </c>
      <c r="I496" s="451">
        <f t="shared" si="89"/>
        <v>0</v>
      </c>
      <c r="J496" s="161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</row>
    <row r="497" spans="1:24" s="144" customFormat="1" ht="24">
      <c r="A497" s="161"/>
      <c r="B497" s="336" t="s">
        <v>263</v>
      </c>
      <c r="C497" s="338">
        <v>24</v>
      </c>
      <c r="D497" s="341" t="s">
        <v>214</v>
      </c>
      <c r="E497" s="337"/>
      <c r="F497" s="473">
        <f t="shared" si="87"/>
        <v>0</v>
      </c>
      <c r="G497" s="342"/>
      <c r="H497" s="477">
        <f t="shared" si="88"/>
        <v>0</v>
      </c>
      <c r="I497" s="451">
        <f t="shared" si="89"/>
        <v>0</v>
      </c>
      <c r="J497" s="161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</row>
    <row r="498" spans="1:24" s="144" customFormat="1" ht="24">
      <c r="A498" s="161"/>
      <c r="B498" s="336" t="s">
        <v>264</v>
      </c>
      <c r="C498" s="338">
        <v>60</v>
      </c>
      <c r="D498" s="341" t="s">
        <v>214</v>
      </c>
      <c r="E498" s="337"/>
      <c r="F498" s="473">
        <f t="shared" si="87"/>
        <v>0</v>
      </c>
      <c r="G498" s="342"/>
      <c r="H498" s="477">
        <f t="shared" si="88"/>
        <v>0</v>
      </c>
      <c r="I498" s="451">
        <f t="shared" si="89"/>
        <v>0</v>
      </c>
      <c r="J498" s="161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</row>
    <row r="499" spans="1:24" s="144" customFormat="1" ht="24">
      <c r="A499" s="161"/>
      <c r="B499" s="336" t="s">
        <v>265</v>
      </c>
      <c r="C499" s="338">
        <v>36</v>
      </c>
      <c r="D499" s="341" t="s">
        <v>214</v>
      </c>
      <c r="E499" s="337"/>
      <c r="F499" s="473">
        <f t="shared" si="87"/>
        <v>0</v>
      </c>
      <c r="G499" s="342"/>
      <c r="H499" s="477">
        <f t="shared" si="88"/>
        <v>0</v>
      </c>
      <c r="I499" s="451">
        <f t="shared" si="89"/>
        <v>0</v>
      </c>
      <c r="J499" s="161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</row>
    <row r="500" spans="1:24" s="144" customFormat="1" ht="24">
      <c r="A500" s="161"/>
      <c r="B500" s="333" t="s">
        <v>266</v>
      </c>
      <c r="C500" s="338">
        <v>325</v>
      </c>
      <c r="D500" s="331" t="s">
        <v>222</v>
      </c>
      <c r="E500" s="334"/>
      <c r="F500" s="473">
        <f t="shared" si="87"/>
        <v>0</v>
      </c>
      <c r="G500" s="334"/>
      <c r="H500" s="477">
        <f t="shared" si="88"/>
        <v>0</v>
      </c>
      <c r="I500" s="451">
        <f t="shared" si="89"/>
        <v>0</v>
      </c>
      <c r="J500" s="161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</row>
    <row r="501" spans="1:24" s="144" customFormat="1" ht="24">
      <c r="A501" s="161"/>
      <c r="B501" s="336" t="s">
        <v>267</v>
      </c>
      <c r="C501" s="338">
        <v>300</v>
      </c>
      <c r="D501" s="341" t="s">
        <v>222</v>
      </c>
      <c r="E501" s="337"/>
      <c r="F501" s="473">
        <f t="shared" si="87"/>
        <v>0</v>
      </c>
      <c r="G501" s="342"/>
      <c r="H501" s="477">
        <f t="shared" si="88"/>
        <v>0</v>
      </c>
      <c r="I501" s="451">
        <f t="shared" si="89"/>
        <v>0</v>
      </c>
      <c r="J501" s="161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</row>
    <row r="502" spans="1:24" s="144" customFormat="1" ht="24">
      <c r="A502" s="161">
        <v>15.2</v>
      </c>
      <c r="B502" s="348" t="s">
        <v>204</v>
      </c>
      <c r="C502" s="347"/>
      <c r="D502" s="173"/>
      <c r="E502" s="177"/>
      <c r="F502" s="162"/>
      <c r="G502" s="162"/>
      <c r="H502" s="162"/>
      <c r="I502" s="162"/>
      <c r="J502" s="161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</row>
    <row r="503" spans="1:24" s="144" customFormat="1" ht="24">
      <c r="A503" s="161"/>
      <c r="B503" s="333" t="s">
        <v>268</v>
      </c>
      <c r="C503" s="330">
        <v>310</v>
      </c>
      <c r="D503" s="331" t="s">
        <v>15</v>
      </c>
      <c r="E503" s="332"/>
      <c r="F503" s="473">
        <f t="shared" si="87"/>
        <v>0</v>
      </c>
      <c r="G503" s="334"/>
      <c r="H503" s="477">
        <f t="shared" ref="H503:H507" si="90">G503*C503</f>
        <v>0</v>
      </c>
      <c r="I503" s="451">
        <f t="shared" ref="I503:I507" si="91">H503+F503</f>
        <v>0</v>
      </c>
      <c r="J503" s="161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</row>
    <row r="504" spans="1:24" s="144" customFormat="1" ht="24">
      <c r="A504" s="161"/>
      <c r="B504" s="333" t="s">
        <v>269</v>
      </c>
      <c r="C504" s="330">
        <v>400</v>
      </c>
      <c r="D504" s="331" t="s">
        <v>15</v>
      </c>
      <c r="E504" s="332"/>
      <c r="F504" s="473">
        <f t="shared" si="87"/>
        <v>0</v>
      </c>
      <c r="G504" s="334"/>
      <c r="H504" s="477">
        <f t="shared" si="90"/>
        <v>0</v>
      </c>
      <c r="I504" s="451">
        <f t="shared" si="91"/>
        <v>0</v>
      </c>
      <c r="J504" s="161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</row>
    <row r="505" spans="1:24" s="144" customFormat="1" ht="24">
      <c r="A505" s="161"/>
      <c r="B505" s="333" t="s">
        <v>270</v>
      </c>
      <c r="C505" s="330">
        <v>310</v>
      </c>
      <c r="D505" s="331" t="s">
        <v>15</v>
      </c>
      <c r="E505" s="332"/>
      <c r="F505" s="473">
        <f t="shared" si="87"/>
        <v>0</v>
      </c>
      <c r="G505" s="334"/>
      <c r="H505" s="477">
        <f t="shared" si="90"/>
        <v>0</v>
      </c>
      <c r="I505" s="451">
        <f t="shared" si="91"/>
        <v>0</v>
      </c>
      <c r="J505" s="161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</row>
    <row r="506" spans="1:24" s="144" customFormat="1" ht="24">
      <c r="A506" s="161"/>
      <c r="B506" s="333" t="s">
        <v>271</v>
      </c>
      <c r="C506" s="330">
        <v>710</v>
      </c>
      <c r="D506" s="331" t="s">
        <v>15</v>
      </c>
      <c r="E506" s="332"/>
      <c r="F506" s="473">
        <f t="shared" si="87"/>
        <v>0</v>
      </c>
      <c r="G506" s="334"/>
      <c r="H506" s="477">
        <f t="shared" si="90"/>
        <v>0</v>
      </c>
      <c r="I506" s="451">
        <f t="shared" si="91"/>
        <v>0</v>
      </c>
      <c r="J506" s="161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</row>
    <row r="507" spans="1:24" s="144" customFormat="1" ht="24">
      <c r="A507" s="161"/>
      <c r="B507" s="333" t="s">
        <v>272</v>
      </c>
      <c r="C507" s="330">
        <v>350</v>
      </c>
      <c r="D507" s="331" t="s">
        <v>15</v>
      </c>
      <c r="E507" s="332"/>
      <c r="F507" s="473">
        <f t="shared" si="87"/>
        <v>0</v>
      </c>
      <c r="G507" s="334"/>
      <c r="H507" s="477">
        <f t="shared" si="90"/>
        <v>0</v>
      </c>
      <c r="I507" s="451">
        <f t="shared" si="91"/>
        <v>0</v>
      </c>
      <c r="J507" s="161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</row>
    <row r="508" spans="1:24" s="144" customFormat="1" ht="24">
      <c r="A508" s="161">
        <v>15.3</v>
      </c>
      <c r="B508" s="339" t="s">
        <v>273</v>
      </c>
      <c r="C508" s="173"/>
      <c r="D508" s="173"/>
      <c r="E508" s="177"/>
      <c r="F508" s="162"/>
      <c r="G508" s="162"/>
      <c r="H508" s="162"/>
      <c r="I508" s="162"/>
      <c r="J508" s="161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</row>
    <row r="509" spans="1:24" s="144" customFormat="1" ht="24" customHeight="1">
      <c r="A509" s="161"/>
      <c r="B509" s="340" t="s">
        <v>274</v>
      </c>
      <c r="C509" s="330">
        <v>56</v>
      </c>
      <c r="D509" s="331" t="s">
        <v>214</v>
      </c>
      <c r="E509" s="334"/>
      <c r="F509" s="473">
        <f t="shared" si="87"/>
        <v>0</v>
      </c>
      <c r="G509" s="334"/>
      <c r="H509" s="477">
        <f t="shared" ref="H509:H517" si="92">G509*C509</f>
        <v>0</v>
      </c>
      <c r="I509" s="451">
        <f t="shared" ref="I509:I517" si="93">H509+F509</f>
        <v>0</v>
      </c>
      <c r="J509" s="161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</row>
    <row r="510" spans="1:24" s="144" customFormat="1" ht="24">
      <c r="A510" s="161"/>
      <c r="B510" s="333" t="s">
        <v>275</v>
      </c>
      <c r="C510" s="330">
        <v>24</v>
      </c>
      <c r="D510" s="331" t="s">
        <v>214</v>
      </c>
      <c r="E510" s="334"/>
      <c r="F510" s="473">
        <f t="shared" si="87"/>
        <v>0</v>
      </c>
      <c r="G510" s="334"/>
      <c r="H510" s="477">
        <f t="shared" si="92"/>
        <v>0</v>
      </c>
      <c r="I510" s="451">
        <f t="shared" si="93"/>
        <v>0</v>
      </c>
      <c r="J510" s="161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</row>
    <row r="511" spans="1:24" s="144" customFormat="1" ht="24">
      <c r="A511" s="161"/>
      <c r="B511" s="333" t="s">
        <v>276</v>
      </c>
      <c r="C511" s="330">
        <v>36</v>
      </c>
      <c r="D511" s="331" t="s">
        <v>214</v>
      </c>
      <c r="E511" s="334"/>
      <c r="F511" s="473">
        <f t="shared" si="87"/>
        <v>0</v>
      </c>
      <c r="G511" s="334"/>
      <c r="H511" s="477">
        <f t="shared" si="92"/>
        <v>0</v>
      </c>
      <c r="I511" s="451">
        <f t="shared" si="93"/>
        <v>0</v>
      </c>
      <c r="J511" s="161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</row>
    <row r="512" spans="1:24" s="144" customFormat="1" ht="24">
      <c r="A512" s="161"/>
      <c r="B512" s="333" t="s">
        <v>277</v>
      </c>
      <c r="C512" s="330">
        <v>56</v>
      </c>
      <c r="D512" s="331" t="s">
        <v>214</v>
      </c>
      <c r="E512" s="334"/>
      <c r="F512" s="473">
        <f t="shared" si="87"/>
        <v>0</v>
      </c>
      <c r="G512" s="334"/>
      <c r="H512" s="477">
        <f t="shared" si="92"/>
        <v>0</v>
      </c>
      <c r="I512" s="451">
        <f t="shared" si="93"/>
        <v>0</v>
      </c>
      <c r="J512" s="161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</row>
    <row r="513" spans="1:24" s="144" customFormat="1" ht="24">
      <c r="A513" s="161"/>
      <c r="B513" s="333" t="s">
        <v>278</v>
      </c>
      <c r="C513" s="330">
        <v>56</v>
      </c>
      <c r="D513" s="331" t="s">
        <v>214</v>
      </c>
      <c r="E513" s="334"/>
      <c r="F513" s="473">
        <f t="shared" si="87"/>
        <v>0</v>
      </c>
      <c r="G513" s="334"/>
      <c r="H513" s="477">
        <f t="shared" si="92"/>
        <v>0</v>
      </c>
      <c r="I513" s="451">
        <f t="shared" si="93"/>
        <v>0</v>
      </c>
      <c r="J513" s="161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</row>
    <row r="514" spans="1:24" s="144" customFormat="1" ht="24">
      <c r="A514" s="161"/>
      <c r="B514" s="333" t="s">
        <v>279</v>
      </c>
      <c r="C514" s="330">
        <v>6</v>
      </c>
      <c r="D514" s="331" t="s">
        <v>214</v>
      </c>
      <c r="E514" s="334"/>
      <c r="F514" s="473">
        <f t="shared" si="87"/>
        <v>0</v>
      </c>
      <c r="G514" s="334"/>
      <c r="H514" s="477">
        <f t="shared" si="92"/>
        <v>0</v>
      </c>
      <c r="I514" s="451">
        <f t="shared" si="93"/>
        <v>0</v>
      </c>
      <c r="J514" s="161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</row>
    <row r="515" spans="1:24" s="144" customFormat="1" ht="24">
      <c r="A515" s="161"/>
      <c r="B515" s="333" t="s">
        <v>280</v>
      </c>
      <c r="C515" s="330">
        <v>6</v>
      </c>
      <c r="D515" s="331" t="s">
        <v>214</v>
      </c>
      <c r="E515" s="334"/>
      <c r="F515" s="473">
        <f t="shared" si="87"/>
        <v>0</v>
      </c>
      <c r="G515" s="334"/>
      <c r="H515" s="477">
        <f t="shared" si="92"/>
        <v>0</v>
      </c>
      <c r="I515" s="451">
        <f t="shared" si="93"/>
        <v>0</v>
      </c>
      <c r="J515" s="161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</row>
    <row r="516" spans="1:24" s="144" customFormat="1" ht="24">
      <c r="A516" s="161"/>
      <c r="B516" s="333" t="s">
        <v>281</v>
      </c>
      <c r="C516" s="330">
        <v>56</v>
      </c>
      <c r="D516" s="331" t="s">
        <v>214</v>
      </c>
      <c r="E516" s="334"/>
      <c r="F516" s="473">
        <f t="shared" si="87"/>
        <v>0</v>
      </c>
      <c r="G516" s="334"/>
      <c r="H516" s="477">
        <f t="shared" si="92"/>
        <v>0</v>
      </c>
      <c r="I516" s="451">
        <f t="shared" si="93"/>
        <v>0</v>
      </c>
      <c r="J516" s="161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</row>
    <row r="517" spans="1:24" s="144" customFormat="1" ht="24">
      <c r="A517" s="161"/>
      <c r="B517" s="333" t="s">
        <v>282</v>
      </c>
      <c r="C517" s="330">
        <v>60</v>
      </c>
      <c r="D517" s="331" t="s">
        <v>214</v>
      </c>
      <c r="E517" s="334"/>
      <c r="F517" s="473">
        <f t="shared" si="87"/>
        <v>0</v>
      </c>
      <c r="G517" s="334"/>
      <c r="H517" s="477">
        <f t="shared" si="92"/>
        <v>0</v>
      </c>
      <c r="I517" s="451">
        <f t="shared" si="93"/>
        <v>0</v>
      </c>
      <c r="J517" s="161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</row>
    <row r="518" spans="1:24" s="144" customFormat="1" ht="24">
      <c r="A518" s="161"/>
      <c r="B518" s="173"/>
      <c r="C518" s="173"/>
      <c r="D518" s="173"/>
      <c r="E518" s="177"/>
      <c r="F518" s="185">
        <f>SUM(F495:F517)</f>
        <v>0</v>
      </c>
      <c r="G518" s="162"/>
      <c r="H518" s="185">
        <f>SUM(H495:H517)</f>
        <v>0</v>
      </c>
      <c r="I518" s="185">
        <f>F518+H518</f>
        <v>0</v>
      </c>
      <c r="J518" s="161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</row>
    <row r="519" spans="1:24" s="144" customFormat="1" ht="24">
      <c r="A519" s="161">
        <v>16</v>
      </c>
      <c r="B519" s="343" t="s">
        <v>448</v>
      </c>
      <c r="C519" s="173"/>
      <c r="D519" s="173"/>
      <c r="E519" s="177"/>
      <c r="F519" s="162"/>
      <c r="G519" s="162"/>
      <c r="H519" s="162"/>
      <c r="I519" s="162"/>
      <c r="J519" s="161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</row>
    <row r="520" spans="1:24" s="144" customFormat="1" ht="24">
      <c r="A520" s="161">
        <v>16.100000000000001</v>
      </c>
      <c r="B520" s="346" t="s">
        <v>217</v>
      </c>
      <c r="C520" s="173"/>
      <c r="D520" s="173"/>
      <c r="E520" s="177"/>
      <c r="F520" s="162"/>
      <c r="G520" s="162"/>
      <c r="H520" s="162"/>
      <c r="I520" s="162"/>
      <c r="J520" s="161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</row>
    <row r="521" spans="1:24" s="144" customFormat="1" ht="24">
      <c r="A521" s="161" t="s">
        <v>552</v>
      </c>
      <c r="B521" s="346" t="s">
        <v>204</v>
      </c>
      <c r="C521" s="173"/>
      <c r="D521" s="173"/>
      <c r="E521" s="177"/>
      <c r="F521" s="162"/>
      <c r="G521" s="162"/>
      <c r="H521" s="162"/>
      <c r="I521" s="162"/>
      <c r="J521" s="161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</row>
    <row r="522" spans="1:24" s="144" customFormat="1" ht="24">
      <c r="A522" s="161"/>
      <c r="B522" s="362" t="s">
        <v>205</v>
      </c>
      <c r="C522" s="358">
        <v>0</v>
      </c>
      <c r="D522" s="359" t="s">
        <v>222</v>
      </c>
      <c r="E522" s="360"/>
      <c r="F522" s="473">
        <f t="shared" ref="F522:F523" si="94">E522*C522</f>
        <v>0</v>
      </c>
      <c r="G522" s="361"/>
      <c r="H522" s="477">
        <f t="shared" ref="H522:H523" si="95">G522*C522</f>
        <v>0</v>
      </c>
      <c r="I522" s="451">
        <f t="shared" ref="I522:I523" si="96">H522+F522</f>
        <v>0</v>
      </c>
      <c r="J522" s="161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</row>
    <row r="523" spans="1:24" s="144" customFormat="1" ht="24">
      <c r="A523" s="161"/>
      <c r="B523" s="333" t="s">
        <v>206</v>
      </c>
      <c r="C523" s="332">
        <v>0</v>
      </c>
      <c r="D523" s="331" t="s">
        <v>177</v>
      </c>
      <c r="E523" s="334"/>
      <c r="F523" s="473">
        <f t="shared" si="94"/>
        <v>0</v>
      </c>
      <c r="G523" s="478"/>
      <c r="H523" s="477">
        <f t="shared" si="95"/>
        <v>0</v>
      </c>
      <c r="I523" s="451">
        <f t="shared" si="96"/>
        <v>0</v>
      </c>
      <c r="J523" s="161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</row>
    <row r="524" spans="1:24" s="144" customFormat="1" ht="24">
      <c r="A524" s="161" t="s">
        <v>553</v>
      </c>
      <c r="B524" s="479" t="s">
        <v>207</v>
      </c>
      <c r="C524" s="347"/>
      <c r="D524" s="173"/>
      <c r="E524" s="177"/>
      <c r="F524" s="162"/>
      <c r="G524" s="162"/>
      <c r="H524" s="162"/>
      <c r="I524" s="162"/>
      <c r="J524" s="161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</row>
    <row r="525" spans="1:24" s="144" customFormat="1" ht="24">
      <c r="A525" s="161"/>
      <c r="B525" s="333" t="s">
        <v>208</v>
      </c>
      <c r="C525" s="330">
        <v>100</v>
      </c>
      <c r="D525" s="331" t="s">
        <v>15</v>
      </c>
      <c r="E525" s="332"/>
      <c r="F525" s="473">
        <f t="shared" ref="F525:F527" si="97">E525*C525</f>
        <v>0</v>
      </c>
      <c r="G525" s="334"/>
      <c r="H525" s="477">
        <f t="shared" ref="H525:H527" si="98">G525*C525</f>
        <v>0</v>
      </c>
      <c r="I525" s="451">
        <f t="shared" ref="I525:I527" si="99">H525+F525</f>
        <v>0</v>
      </c>
      <c r="J525" s="161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</row>
    <row r="526" spans="1:24" s="144" customFormat="1" ht="24">
      <c r="A526" s="161"/>
      <c r="B526" s="333" t="s">
        <v>226</v>
      </c>
      <c r="C526" s="330">
        <v>0</v>
      </c>
      <c r="D526" s="331" t="s">
        <v>224</v>
      </c>
      <c r="E526" s="332"/>
      <c r="F526" s="473">
        <f t="shared" si="97"/>
        <v>0</v>
      </c>
      <c r="G526" s="334"/>
      <c r="H526" s="477">
        <f t="shared" si="98"/>
        <v>0</v>
      </c>
      <c r="I526" s="451">
        <f t="shared" si="99"/>
        <v>0</v>
      </c>
      <c r="J526" s="161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</row>
    <row r="527" spans="1:24" s="144" customFormat="1" ht="24">
      <c r="A527" s="161"/>
      <c r="B527" s="340" t="s">
        <v>209</v>
      </c>
      <c r="C527" s="330">
        <v>100</v>
      </c>
      <c r="D527" s="331" t="s">
        <v>15</v>
      </c>
      <c r="E527" s="332"/>
      <c r="F527" s="473">
        <f t="shared" si="97"/>
        <v>0</v>
      </c>
      <c r="G527" s="334"/>
      <c r="H527" s="477">
        <f t="shared" si="98"/>
        <v>0</v>
      </c>
      <c r="I527" s="451">
        <f t="shared" si="99"/>
        <v>0</v>
      </c>
      <c r="J527" s="161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</row>
    <row r="528" spans="1:24" s="144" customFormat="1" ht="24">
      <c r="A528" s="161" t="s">
        <v>554</v>
      </c>
      <c r="B528" s="333" t="s">
        <v>210</v>
      </c>
      <c r="C528" s="173"/>
      <c r="D528" s="173"/>
      <c r="E528" s="177"/>
      <c r="F528" s="162"/>
      <c r="G528" s="162"/>
      <c r="H528" s="162"/>
      <c r="I528" s="162"/>
      <c r="J528" s="161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</row>
    <row r="529" spans="1:24" s="144" customFormat="1" ht="24">
      <c r="A529" s="161"/>
      <c r="B529" s="333" t="s">
        <v>511</v>
      </c>
      <c r="C529" s="330">
        <v>2</v>
      </c>
      <c r="D529" s="331" t="s">
        <v>214</v>
      </c>
      <c r="E529" s="332"/>
      <c r="F529" s="473">
        <f t="shared" ref="F529:F530" si="100">E529*C529</f>
        <v>0</v>
      </c>
      <c r="G529" s="162"/>
      <c r="H529" s="477">
        <f t="shared" ref="H529:H530" si="101">G529*C529</f>
        <v>0</v>
      </c>
      <c r="I529" s="451">
        <f t="shared" ref="I529:I530" si="102">H529+F529</f>
        <v>0</v>
      </c>
      <c r="J529" s="161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</row>
    <row r="530" spans="1:24" s="144" customFormat="1" ht="24">
      <c r="A530" s="161"/>
      <c r="B530" s="333" t="s">
        <v>512</v>
      </c>
      <c r="C530" s="330">
        <v>1</v>
      </c>
      <c r="D530" s="331" t="s">
        <v>214</v>
      </c>
      <c r="E530" s="332"/>
      <c r="F530" s="473">
        <f t="shared" si="100"/>
        <v>0</v>
      </c>
      <c r="G530" s="162"/>
      <c r="H530" s="477">
        <f t="shared" si="101"/>
        <v>0</v>
      </c>
      <c r="I530" s="451">
        <f t="shared" si="102"/>
        <v>0</v>
      </c>
      <c r="J530" s="161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</row>
    <row r="531" spans="1:24" s="144" customFormat="1" ht="24">
      <c r="A531" s="161"/>
      <c r="B531" s="625"/>
      <c r="C531" s="612"/>
      <c r="D531" s="614"/>
      <c r="E531" s="626"/>
      <c r="F531" s="473"/>
      <c r="G531" s="162"/>
      <c r="H531" s="622"/>
      <c r="I531" s="623"/>
      <c r="J531" s="161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</row>
    <row r="532" spans="1:24" s="144" customFormat="1" ht="24">
      <c r="A532" s="161"/>
      <c r="B532" s="625"/>
      <c r="C532" s="613"/>
      <c r="D532" s="615"/>
      <c r="E532" s="627"/>
      <c r="F532" s="624"/>
      <c r="G532" s="162"/>
      <c r="H532" s="622"/>
      <c r="I532" s="623"/>
      <c r="J532" s="161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</row>
    <row r="533" spans="1:24" s="144" customFormat="1" ht="24">
      <c r="A533" s="161" t="s">
        <v>555</v>
      </c>
      <c r="B533" s="480" t="s">
        <v>239</v>
      </c>
      <c r="C533" s="173"/>
      <c r="D533" s="173"/>
      <c r="E533" s="177"/>
      <c r="F533" s="162"/>
      <c r="G533" s="162"/>
      <c r="H533" s="162"/>
      <c r="I533" s="162"/>
      <c r="J533" s="161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</row>
    <row r="534" spans="1:24" s="144" customFormat="1" ht="24">
      <c r="A534" s="161"/>
      <c r="B534" s="362" t="s">
        <v>240</v>
      </c>
      <c r="C534" s="481">
        <v>18</v>
      </c>
      <c r="D534" s="359" t="s">
        <v>227</v>
      </c>
      <c r="E534" s="360"/>
      <c r="F534" s="473">
        <f t="shared" ref="F534:F537" si="103">E534*C534</f>
        <v>0</v>
      </c>
      <c r="G534" s="361"/>
      <c r="H534" s="477">
        <f t="shared" ref="H534:H537" si="104">G534*C534</f>
        <v>0</v>
      </c>
      <c r="I534" s="451">
        <f t="shared" ref="I534:I537" si="105">H534+F534</f>
        <v>0</v>
      </c>
      <c r="J534" s="161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</row>
    <row r="535" spans="1:24" s="144" customFormat="1" ht="24">
      <c r="A535" s="161"/>
      <c r="B535" s="362" t="s">
        <v>241</v>
      </c>
      <c r="C535" s="481">
        <v>20</v>
      </c>
      <c r="D535" s="359" t="s">
        <v>222</v>
      </c>
      <c r="E535" s="360"/>
      <c r="F535" s="473">
        <f t="shared" si="103"/>
        <v>0</v>
      </c>
      <c r="G535" s="361"/>
      <c r="H535" s="477">
        <f t="shared" si="104"/>
        <v>0</v>
      </c>
      <c r="I535" s="451">
        <f t="shared" si="105"/>
        <v>0</v>
      </c>
      <c r="J535" s="161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</row>
    <row r="536" spans="1:24" s="144" customFormat="1" ht="24">
      <c r="A536" s="161"/>
      <c r="B536" s="362" t="s">
        <v>205</v>
      </c>
      <c r="C536" s="481">
        <v>20</v>
      </c>
      <c r="D536" s="359" t="s">
        <v>222</v>
      </c>
      <c r="E536" s="360"/>
      <c r="F536" s="473">
        <f t="shared" si="103"/>
        <v>0</v>
      </c>
      <c r="G536" s="361"/>
      <c r="H536" s="477">
        <f t="shared" si="104"/>
        <v>0</v>
      </c>
      <c r="I536" s="451">
        <f t="shared" si="105"/>
        <v>0</v>
      </c>
      <c r="J536" s="161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</row>
    <row r="537" spans="1:24" s="144" customFormat="1" ht="24">
      <c r="A537" s="161"/>
      <c r="B537" s="362" t="s">
        <v>242</v>
      </c>
      <c r="C537" s="363">
        <v>15</v>
      </c>
      <c r="D537" s="359" t="s">
        <v>177</v>
      </c>
      <c r="E537" s="361"/>
      <c r="F537" s="473">
        <f t="shared" si="103"/>
        <v>0</v>
      </c>
      <c r="G537" s="361"/>
      <c r="H537" s="477">
        <f t="shared" si="104"/>
        <v>0</v>
      </c>
      <c r="I537" s="451">
        <f t="shared" si="105"/>
        <v>0</v>
      </c>
      <c r="J537" s="161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</row>
    <row r="538" spans="1:24" s="144" customFormat="1" ht="24">
      <c r="A538" s="161" t="s">
        <v>556</v>
      </c>
      <c r="B538" s="480" t="s">
        <v>211</v>
      </c>
      <c r="C538" s="173"/>
      <c r="D538" s="173"/>
      <c r="E538" s="177"/>
      <c r="F538" s="162"/>
      <c r="G538" s="162"/>
      <c r="H538" s="162"/>
      <c r="I538" s="162"/>
      <c r="J538" s="161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</row>
    <row r="539" spans="1:24" s="144" customFormat="1" ht="24">
      <c r="A539" s="161"/>
      <c r="B539" s="356" t="s">
        <v>212</v>
      </c>
      <c r="C539" s="330">
        <v>2</v>
      </c>
      <c r="D539" s="331" t="s">
        <v>214</v>
      </c>
      <c r="E539" s="334"/>
      <c r="F539" s="473">
        <f t="shared" ref="F539:F540" si="106">E539*C539</f>
        <v>0</v>
      </c>
      <c r="G539" s="162"/>
      <c r="H539" s="477">
        <f t="shared" ref="H539:H540" si="107">G539*C539</f>
        <v>0</v>
      </c>
      <c r="I539" s="451">
        <f t="shared" ref="I539:I540" si="108">H539+F539</f>
        <v>0</v>
      </c>
      <c r="J539" s="161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</row>
    <row r="540" spans="1:24" s="144" customFormat="1" ht="24">
      <c r="A540" s="161"/>
      <c r="B540" s="356" t="s">
        <v>243</v>
      </c>
      <c r="C540" s="330">
        <v>6</v>
      </c>
      <c r="D540" s="331" t="s">
        <v>214</v>
      </c>
      <c r="E540" s="334"/>
      <c r="F540" s="473">
        <f t="shared" si="106"/>
        <v>0</v>
      </c>
      <c r="G540" s="162"/>
      <c r="H540" s="477">
        <f t="shared" si="107"/>
        <v>0</v>
      </c>
      <c r="I540" s="451">
        <f t="shared" si="108"/>
        <v>0</v>
      </c>
      <c r="J540" s="161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</row>
    <row r="541" spans="1:24" s="144" customFormat="1" ht="24">
      <c r="A541" s="161"/>
      <c r="B541" s="343"/>
      <c r="C541" s="173"/>
      <c r="D541" s="173"/>
      <c r="E541" s="177"/>
      <c r="F541" s="185">
        <f>SUM(F522:F540)</f>
        <v>0</v>
      </c>
      <c r="G541" s="162"/>
      <c r="H541" s="185">
        <f>SUM(H522:H540)</f>
        <v>0</v>
      </c>
      <c r="I541" s="185">
        <f>F541+H541</f>
        <v>0</v>
      </c>
      <c r="J541" s="161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</row>
    <row r="542" spans="1:24" s="144" customFormat="1" ht="24">
      <c r="A542" s="161">
        <v>16.2</v>
      </c>
      <c r="B542" s="346" t="s">
        <v>449</v>
      </c>
      <c r="C542" s="173"/>
      <c r="D542" s="173"/>
      <c r="E542" s="177"/>
      <c r="F542" s="162"/>
      <c r="G542" s="162"/>
      <c r="H542" s="162"/>
      <c r="I542" s="162"/>
      <c r="J542" s="161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</row>
    <row r="543" spans="1:24" s="144" customFormat="1" ht="24">
      <c r="A543" s="161" t="s">
        <v>557</v>
      </c>
      <c r="B543" s="482" t="s">
        <v>204</v>
      </c>
      <c r="C543" s="483"/>
      <c r="D543" s="173"/>
      <c r="E543" s="177"/>
      <c r="F543" s="162"/>
      <c r="G543" s="162"/>
      <c r="H543" s="162"/>
      <c r="I543" s="162"/>
      <c r="J543" s="161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</row>
    <row r="544" spans="1:24" s="144" customFormat="1" ht="24">
      <c r="A544" s="161"/>
      <c r="B544" s="362" t="s">
        <v>205</v>
      </c>
      <c r="C544" s="358">
        <v>0</v>
      </c>
      <c r="D544" s="359" t="s">
        <v>222</v>
      </c>
      <c r="E544" s="360"/>
      <c r="F544" s="473">
        <f t="shared" ref="F544:F545" si="109">E544*C544</f>
        <v>0</v>
      </c>
      <c r="G544" s="361"/>
      <c r="H544" s="477">
        <f t="shared" ref="H544:H545" si="110">G544*C544</f>
        <v>0</v>
      </c>
      <c r="I544" s="451">
        <f t="shared" ref="I544:I545" si="111">H544+F544</f>
        <v>0</v>
      </c>
      <c r="J544" s="161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</row>
    <row r="545" spans="1:24" s="144" customFormat="1" ht="24">
      <c r="A545" s="161"/>
      <c r="B545" s="333" t="s">
        <v>206</v>
      </c>
      <c r="C545" s="332">
        <v>0</v>
      </c>
      <c r="D545" s="331" t="s">
        <v>177</v>
      </c>
      <c r="E545" s="334"/>
      <c r="F545" s="473">
        <f t="shared" si="109"/>
        <v>0</v>
      </c>
      <c r="G545" s="478"/>
      <c r="H545" s="477">
        <f t="shared" si="110"/>
        <v>0</v>
      </c>
      <c r="I545" s="451">
        <f t="shared" si="111"/>
        <v>0</v>
      </c>
      <c r="J545" s="161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</row>
    <row r="546" spans="1:24" s="144" customFormat="1" ht="24">
      <c r="A546" s="161" t="s">
        <v>558</v>
      </c>
      <c r="B546" s="482" t="s">
        <v>207</v>
      </c>
      <c r="C546" s="484"/>
      <c r="D546" s="173"/>
      <c r="E546" s="177"/>
      <c r="F546" s="162"/>
      <c r="G546" s="334"/>
      <c r="H546" s="162"/>
      <c r="I546" s="162"/>
      <c r="J546" s="161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</row>
    <row r="547" spans="1:24" s="144" customFormat="1" ht="24">
      <c r="A547" s="161"/>
      <c r="B547" s="333" t="s">
        <v>208</v>
      </c>
      <c r="C547" s="330">
        <f>32*3</f>
        <v>96</v>
      </c>
      <c r="D547" s="331" t="s">
        <v>15</v>
      </c>
      <c r="E547" s="332"/>
      <c r="F547" s="473">
        <f t="shared" ref="F547:F549" si="112">E547*C547</f>
        <v>0</v>
      </c>
      <c r="G547" s="334"/>
      <c r="H547" s="477">
        <f t="shared" ref="H547:H549" si="113">G547*C547</f>
        <v>0</v>
      </c>
      <c r="I547" s="451">
        <f t="shared" ref="I547:I549" si="114">H547+F547</f>
        <v>0</v>
      </c>
      <c r="J547" s="161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</row>
    <row r="548" spans="1:24" s="144" customFormat="1" ht="24">
      <c r="A548" s="161"/>
      <c r="B548" s="333" t="s">
        <v>226</v>
      </c>
      <c r="C548" s="330">
        <f>32*3</f>
        <v>96</v>
      </c>
      <c r="D548" s="331" t="s">
        <v>224</v>
      </c>
      <c r="E548" s="332"/>
      <c r="F548" s="473">
        <f t="shared" si="112"/>
        <v>0</v>
      </c>
      <c r="G548" s="334"/>
      <c r="H548" s="477">
        <f t="shared" si="113"/>
        <v>0</v>
      </c>
      <c r="I548" s="451">
        <f t="shared" si="114"/>
        <v>0</v>
      </c>
      <c r="J548" s="161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</row>
    <row r="549" spans="1:24" s="144" customFormat="1" ht="24">
      <c r="A549" s="161"/>
      <c r="B549" s="340" t="s">
        <v>209</v>
      </c>
      <c r="C549" s="330">
        <f>50*3</f>
        <v>150</v>
      </c>
      <c r="D549" s="331" t="s">
        <v>15</v>
      </c>
      <c r="E549" s="332"/>
      <c r="F549" s="473">
        <f t="shared" si="112"/>
        <v>0</v>
      </c>
      <c r="G549" s="334"/>
      <c r="H549" s="477">
        <f t="shared" si="113"/>
        <v>0</v>
      </c>
      <c r="I549" s="451">
        <f t="shared" si="114"/>
        <v>0</v>
      </c>
      <c r="J549" s="161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</row>
    <row r="550" spans="1:24" s="144" customFormat="1" ht="24">
      <c r="A550" s="161" t="s">
        <v>559</v>
      </c>
      <c r="B550" s="480" t="s">
        <v>239</v>
      </c>
      <c r="C550" s="173"/>
      <c r="D550" s="173"/>
      <c r="E550" s="177"/>
      <c r="F550" s="162"/>
      <c r="G550" s="162"/>
      <c r="H550" s="162"/>
      <c r="I550" s="162"/>
      <c r="J550" s="161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</row>
    <row r="551" spans="1:24" s="144" customFormat="1" ht="24">
      <c r="A551" s="161"/>
      <c r="B551" s="362" t="s">
        <v>240</v>
      </c>
      <c r="C551" s="481">
        <f>16*3</f>
        <v>48</v>
      </c>
      <c r="D551" s="359" t="s">
        <v>227</v>
      </c>
      <c r="E551" s="360"/>
      <c r="F551" s="473">
        <f t="shared" ref="F551:F554" si="115">E551*C551</f>
        <v>0</v>
      </c>
      <c r="G551" s="361"/>
      <c r="H551" s="477">
        <f t="shared" ref="H551:H554" si="116">G551*C551</f>
        <v>0</v>
      </c>
      <c r="I551" s="451">
        <f t="shared" ref="I551:I554" si="117">H551+F551</f>
        <v>0</v>
      </c>
      <c r="J551" s="161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</row>
    <row r="552" spans="1:24" s="144" customFormat="1" ht="24">
      <c r="A552" s="161"/>
      <c r="B552" s="362" t="s">
        <v>241</v>
      </c>
      <c r="C552" s="481">
        <f>25*3</f>
        <v>75</v>
      </c>
      <c r="D552" s="359" t="s">
        <v>222</v>
      </c>
      <c r="E552" s="360"/>
      <c r="F552" s="473">
        <f t="shared" si="115"/>
        <v>0</v>
      </c>
      <c r="G552" s="361"/>
      <c r="H552" s="477">
        <f t="shared" si="116"/>
        <v>0</v>
      </c>
      <c r="I552" s="451">
        <f t="shared" si="117"/>
        <v>0</v>
      </c>
      <c r="J552" s="161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</row>
    <row r="553" spans="1:24" s="144" customFormat="1" ht="24">
      <c r="A553" s="161"/>
      <c r="B553" s="362" t="s">
        <v>205</v>
      </c>
      <c r="C553" s="481">
        <f>25*3</f>
        <v>75</v>
      </c>
      <c r="D553" s="359" t="s">
        <v>222</v>
      </c>
      <c r="E553" s="360"/>
      <c r="F553" s="473">
        <f t="shared" si="115"/>
        <v>0</v>
      </c>
      <c r="G553" s="361"/>
      <c r="H553" s="477">
        <f t="shared" si="116"/>
        <v>0</v>
      </c>
      <c r="I553" s="451">
        <f t="shared" si="117"/>
        <v>0</v>
      </c>
      <c r="J553" s="161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</row>
    <row r="554" spans="1:24" s="144" customFormat="1" ht="24">
      <c r="A554" s="161"/>
      <c r="B554" s="362" t="s">
        <v>242</v>
      </c>
      <c r="C554" s="363">
        <f>20*3</f>
        <v>60</v>
      </c>
      <c r="D554" s="359" t="s">
        <v>177</v>
      </c>
      <c r="E554" s="361"/>
      <c r="F554" s="473">
        <f t="shared" si="115"/>
        <v>0</v>
      </c>
      <c r="G554" s="361"/>
      <c r="H554" s="477">
        <f t="shared" si="116"/>
        <v>0</v>
      </c>
      <c r="I554" s="451">
        <f t="shared" si="117"/>
        <v>0</v>
      </c>
      <c r="J554" s="161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</row>
    <row r="555" spans="1:24" s="144" customFormat="1" ht="24">
      <c r="A555" s="161" t="s">
        <v>560</v>
      </c>
      <c r="B555" s="480" t="s">
        <v>211</v>
      </c>
      <c r="C555" s="173"/>
      <c r="D555" s="173"/>
      <c r="E555" s="177"/>
      <c r="F555" s="162"/>
      <c r="G555" s="330"/>
      <c r="H555" s="162"/>
      <c r="I555" s="162"/>
      <c r="J555" s="161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</row>
    <row r="556" spans="1:24" s="144" customFormat="1" ht="24">
      <c r="A556" s="161"/>
      <c r="B556" s="356" t="s">
        <v>212</v>
      </c>
      <c r="C556" s="330">
        <f>2*3</f>
        <v>6</v>
      </c>
      <c r="D556" s="331" t="s">
        <v>214</v>
      </c>
      <c r="E556" s="334"/>
      <c r="F556" s="473">
        <f t="shared" ref="F556:F557" si="118">E556*C556</f>
        <v>0</v>
      </c>
      <c r="G556" s="334"/>
      <c r="H556" s="477">
        <f t="shared" ref="H556:H557" si="119">G556*C556</f>
        <v>0</v>
      </c>
      <c r="I556" s="451">
        <f t="shared" ref="I556:I557" si="120">H556+F556</f>
        <v>0</v>
      </c>
      <c r="J556" s="161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</row>
    <row r="557" spans="1:24" s="144" customFormat="1" ht="24">
      <c r="A557" s="161"/>
      <c r="B557" s="356" t="s">
        <v>243</v>
      </c>
      <c r="C557" s="330">
        <f>12*3</f>
        <v>36</v>
      </c>
      <c r="D557" s="331" t="s">
        <v>214</v>
      </c>
      <c r="E557" s="334"/>
      <c r="F557" s="473">
        <f t="shared" si="118"/>
        <v>0</v>
      </c>
      <c r="G557" s="334"/>
      <c r="H557" s="477">
        <f t="shared" si="119"/>
        <v>0</v>
      </c>
      <c r="I557" s="451">
        <f t="shared" si="120"/>
        <v>0</v>
      </c>
      <c r="J557" s="161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</row>
    <row r="558" spans="1:24" s="144" customFormat="1" ht="24">
      <c r="A558" s="161"/>
      <c r="B558" s="346"/>
      <c r="C558" s="173"/>
      <c r="D558" s="173"/>
      <c r="E558" s="177"/>
      <c r="F558" s="185">
        <f>SUM(F544:F557)</f>
        <v>0</v>
      </c>
      <c r="G558" s="162"/>
      <c r="H558" s="185">
        <f>SUM(H544:H557)</f>
        <v>0</v>
      </c>
      <c r="I558" s="185">
        <f>F558+H558</f>
        <v>0</v>
      </c>
      <c r="J558" s="161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</row>
    <row r="559" spans="1:24" s="144" customFormat="1" ht="24">
      <c r="A559" s="161">
        <v>16.3</v>
      </c>
      <c r="B559" s="346" t="s">
        <v>244</v>
      </c>
      <c r="C559" s="173"/>
      <c r="D559" s="173"/>
      <c r="E559" s="177"/>
      <c r="F559" s="162"/>
      <c r="G559" s="162"/>
      <c r="H559" s="162"/>
      <c r="I559" s="162"/>
      <c r="J559" s="161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</row>
    <row r="560" spans="1:24" s="144" customFormat="1" ht="24">
      <c r="A560" s="161" t="s">
        <v>561</v>
      </c>
      <c r="B560" s="482" t="s">
        <v>204</v>
      </c>
      <c r="C560" s="483"/>
      <c r="D560" s="173"/>
      <c r="E560" s="177"/>
      <c r="F560" s="162"/>
      <c r="G560" s="162"/>
      <c r="H560" s="162"/>
      <c r="I560" s="162"/>
      <c r="J560" s="161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</row>
    <row r="561" spans="1:24" s="144" customFormat="1" ht="24">
      <c r="A561" s="161"/>
      <c r="B561" s="362" t="s">
        <v>205</v>
      </c>
      <c r="C561" s="358">
        <v>0</v>
      </c>
      <c r="D561" s="359" t="s">
        <v>222</v>
      </c>
      <c r="E561" s="360"/>
      <c r="F561" s="473">
        <f t="shared" ref="F561:F562" si="121">E561*C561</f>
        <v>0</v>
      </c>
      <c r="G561" s="361"/>
      <c r="H561" s="477">
        <f t="shared" ref="H561:H562" si="122">G561*C561</f>
        <v>0</v>
      </c>
      <c r="I561" s="451">
        <f t="shared" ref="I561:I562" si="123">H561+F561</f>
        <v>0</v>
      </c>
      <c r="J561" s="161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</row>
    <row r="562" spans="1:24" s="144" customFormat="1" ht="24">
      <c r="A562" s="161"/>
      <c r="B562" s="333" t="s">
        <v>206</v>
      </c>
      <c r="C562" s="332">
        <v>0</v>
      </c>
      <c r="D562" s="331" t="s">
        <v>177</v>
      </c>
      <c r="E562" s="334"/>
      <c r="F562" s="473">
        <f t="shared" si="121"/>
        <v>0</v>
      </c>
      <c r="G562" s="478"/>
      <c r="H562" s="477">
        <f t="shared" si="122"/>
        <v>0</v>
      </c>
      <c r="I562" s="451">
        <f t="shared" si="123"/>
        <v>0</v>
      </c>
      <c r="J562" s="161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</row>
    <row r="563" spans="1:24" s="144" customFormat="1" ht="24">
      <c r="A563" s="161" t="s">
        <v>562</v>
      </c>
      <c r="B563" s="482" t="s">
        <v>207</v>
      </c>
      <c r="C563" s="484"/>
      <c r="D563" s="173"/>
      <c r="E563" s="177"/>
      <c r="F563" s="162"/>
      <c r="G563" s="334"/>
      <c r="H563" s="162"/>
      <c r="I563" s="162"/>
      <c r="J563" s="161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</row>
    <row r="564" spans="1:24" s="144" customFormat="1" ht="24">
      <c r="A564" s="161"/>
      <c r="B564" s="333" t="s">
        <v>208</v>
      </c>
      <c r="C564" s="330">
        <v>20</v>
      </c>
      <c r="D564" s="331" t="s">
        <v>15</v>
      </c>
      <c r="E564" s="332"/>
      <c r="F564" s="473">
        <f t="shared" ref="F564:F566" si="124">E564*C564</f>
        <v>0</v>
      </c>
      <c r="G564" s="334"/>
      <c r="H564" s="477">
        <f t="shared" ref="H564:H566" si="125">G564*C564</f>
        <v>0</v>
      </c>
      <c r="I564" s="451">
        <f t="shared" ref="I564:I566" si="126">H564+F564</f>
        <v>0</v>
      </c>
      <c r="J564" s="161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</row>
    <row r="565" spans="1:24" s="144" customFormat="1" ht="24">
      <c r="A565" s="161"/>
      <c r="B565" s="333" t="s">
        <v>226</v>
      </c>
      <c r="C565" s="330">
        <v>28</v>
      </c>
      <c r="D565" s="331" t="s">
        <v>224</v>
      </c>
      <c r="E565" s="332"/>
      <c r="F565" s="473">
        <f t="shared" si="124"/>
        <v>0</v>
      </c>
      <c r="G565" s="334"/>
      <c r="H565" s="477">
        <f t="shared" si="125"/>
        <v>0</v>
      </c>
      <c r="I565" s="451">
        <f t="shared" si="126"/>
        <v>0</v>
      </c>
      <c r="J565" s="161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</row>
    <row r="566" spans="1:24" s="144" customFormat="1" ht="24">
      <c r="A566" s="161"/>
      <c r="B566" s="340" t="s">
        <v>209</v>
      </c>
      <c r="C566" s="330">
        <v>25</v>
      </c>
      <c r="D566" s="331" t="s">
        <v>15</v>
      </c>
      <c r="E566" s="332"/>
      <c r="F566" s="473">
        <f t="shared" si="124"/>
        <v>0</v>
      </c>
      <c r="G566" s="334"/>
      <c r="H566" s="477">
        <f t="shared" si="125"/>
        <v>0</v>
      </c>
      <c r="I566" s="451">
        <f t="shared" si="126"/>
        <v>0</v>
      </c>
      <c r="J566" s="161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</row>
    <row r="567" spans="1:24" s="144" customFormat="1" ht="24">
      <c r="A567" s="161" t="s">
        <v>563</v>
      </c>
      <c r="B567" s="333" t="s">
        <v>210</v>
      </c>
      <c r="C567" s="173"/>
      <c r="D567" s="173"/>
      <c r="E567" s="177"/>
      <c r="F567" s="162"/>
      <c r="G567" s="334"/>
      <c r="H567" s="162"/>
      <c r="I567" s="162"/>
      <c r="J567" s="161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</row>
    <row r="568" spans="1:24" s="144" customFormat="1" ht="24">
      <c r="A568" s="161"/>
      <c r="B568" s="333" t="s">
        <v>515</v>
      </c>
      <c r="C568" s="330">
        <v>2</v>
      </c>
      <c r="D568" s="331" t="s">
        <v>214</v>
      </c>
      <c r="E568" s="332"/>
      <c r="F568" s="473">
        <f t="shared" ref="F568:F569" si="127">E568*C568</f>
        <v>0</v>
      </c>
      <c r="G568" s="334"/>
      <c r="H568" s="477">
        <f t="shared" ref="H568:H569" si="128">G568*C568</f>
        <v>0</v>
      </c>
      <c r="I568" s="451">
        <f t="shared" ref="I568:I569" si="129">H568+F568</f>
        <v>0</v>
      </c>
      <c r="J568" s="161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</row>
    <row r="569" spans="1:24" s="144" customFormat="1" ht="24">
      <c r="A569" s="161"/>
      <c r="B569" s="333" t="s">
        <v>512</v>
      </c>
      <c r="C569" s="330">
        <v>1</v>
      </c>
      <c r="D569" s="331" t="s">
        <v>214</v>
      </c>
      <c r="E569" s="332"/>
      <c r="F569" s="473">
        <f t="shared" si="127"/>
        <v>0</v>
      </c>
      <c r="G569" s="334"/>
      <c r="H569" s="477">
        <f t="shared" si="128"/>
        <v>0</v>
      </c>
      <c r="I569" s="451">
        <f t="shared" si="129"/>
        <v>0</v>
      </c>
      <c r="J569" s="161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</row>
    <row r="570" spans="1:24" s="144" customFormat="1" ht="24">
      <c r="A570" s="161" t="s">
        <v>564</v>
      </c>
      <c r="B570" s="480" t="s">
        <v>239</v>
      </c>
      <c r="C570" s="173"/>
      <c r="D570" s="173"/>
      <c r="E570" s="177"/>
      <c r="F570" s="162"/>
      <c r="G570" s="334"/>
      <c r="H570" s="162"/>
      <c r="I570" s="162"/>
      <c r="J570" s="161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</row>
    <row r="571" spans="1:24" s="144" customFormat="1" ht="24">
      <c r="A571" s="161"/>
      <c r="B571" s="362" t="s">
        <v>240</v>
      </c>
      <c r="C571" s="481">
        <v>18</v>
      </c>
      <c r="D571" s="359" t="s">
        <v>227</v>
      </c>
      <c r="E571" s="360"/>
      <c r="F571" s="473">
        <f t="shared" ref="F571:F574" si="130">E571*C571</f>
        <v>0</v>
      </c>
      <c r="G571" s="361"/>
      <c r="H571" s="477">
        <f t="shared" ref="H571:H574" si="131">G571*C571</f>
        <v>0</v>
      </c>
      <c r="I571" s="451">
        <f t="shared" ref="I571:I574" si="132">H571+F571</f>
        <v>0</v>
      </c>
      <c r="J571" s="161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</row>
    <row r="572" spans="1:24" s="144" customFormat="1" ht="24">
      <c r="A572" s="161"/>
      <c r="B572" s="362" t="s">
        <v>241</v>
      </c>
      <c r="C572" s="481">
        <v>20</v>
      </c>
      <c r="D572" s="359" t="s">
        <v>222</v>
      </c>
      <c r="E572" s="360"/>
      <c r="F572" s="473">
        <f t="shared" si="130"/>
        <v>0</v>
      </c>
      <c r="G572" s="361"/>
      <c r="H572" s="477">
        <f t="shared" si="131"/>
        <v>0</v>
      </c>
      <c r="I572" s="451">
        <f t="shared" si="132"/>
        <v>0</v>
      </c>
      <c r="J572" s="161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</row>
    <row r="573" spans="1:24" s="144" customFormat="1" ht="24">
      <c r="A573" s="161"/>
      <c r="B573" s="362" t="s">
        <v>205</v>
      </c>
      <c r="C573" s="481">
        <v>20</v>
      </c>
      <c r="D573" s="359" t="s">
        <v>222</v>
      </c>
      <c r="E573" s="360"/>
      <c r="F573" s="473">
        <f t="shared" si="130"/>
        <v>0</v>
      </c>
      <c r="G573" s="361"/>
      <c r="H573" s="477">
        <f t="shared" si="131"/>
        <v>0</v>
      </c>
      <c r="I573" s="451">
        <f t="shared" si="132"/>
        <v>0</v>
      </c>
      <c r="J573" s="161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</row>
    <row r="574" spans="1:24" s="144" customFormat="1" ht="24">
      <c r="A574" s="161"/>
      <c r="B574" s="362" t="s">
        <v>242</v>
      </c>
      <c r="C574" s="363">
        <v>15</v>
      </c>
      <c r="D574" s="359" t="s">
        <v>177</v>
      </c>
      <c r="E574" s="361"/>
      <c r="F574" s="473">
        <f t="shared" si="130"/>
        <v>0</v>
      </c>
      <c r="G574" s="361"/>
      <c r="H574" s="477">
        <f t="shared" si="131"/>
        <v>0</v>
      </c>
      <c r="I574" s="451">
        <f t="shared" si="132"/>
        <v>0</v>
      </c>
      <c r="J574" s="161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</row>
    <row r="575" spans="1:24" s="144" customFormat="1" ht="24">
      <c r="A575" s="161" t="s">
        <v>565</v>
      </c>
      <c r="B575" s="480" t="s">
        <v>211</v>
      </c>
      <c r="C575" s="173"/>
      <c r="D575" s="173"/>
      <c r="E575" s="177"/>
      <c r="F575" s="162"/>
      <c r="G575" s="330"/>
      <c r="H575" s="162"/>
      <c r="I575" s="162"/>
      <c r="J575" s="161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</row>
    <row r="576" spans="1:24" s="144" customFormat="1" ht="24">
      <c r="A576" s="161"/>
      <c r="B576" s="356" t="s">
        <v>212</v>
      </c>
      <c r="C576" s="330">
        <v>2</v>
      </c>
      <c r="D576" s="331" t="s">
        <v>214</v>
      </c>
      <c r="E576" s="334"/>
      <c r="F576" s="473">
        <f t="shared" ref="F576" si="133">E576*C576</f>
        <v>0</v>
      </c>
      <c r="G576" s="334"/>
      <c r="H576" s="477">
        <f t="shared" ref="H576" si="134">G576*C576</f>
        <v>0</v>
      </c>
      <c r="I576" s="451">
        <f t="shared" ref="I576" si="135">H576+F576</f>
        <v>0</v>
      </c>
      <c r="J576" s="161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</row>
    <row r="577" spans="1:24" s="144" customFormat="1" ht="24">
      <c r="A577" s="161"/>
      <c r="B577" s="346"/>
      <c r="C577" s="173"/>
      <c r="D577" s="173"/>
      <c r="E577" s="177"/>
      <c r="F577" s="185">
        <f>SUM(F561:F576)</f>
        <v>0</v>
      </c>
      <c r="G577" s="162"/>
      <c r="H577" s="185">
        <f>SUM(H561:H576)</f>
        <v>0</v>
      </c>
      <c r="I577" s="185">
        <f>F577+H577</f>
        <v>0</v>
      </c>
      <c r="J577" s="161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</row>
    <row r="578" spans="1:24" s="144" customFormat="1" ht="24">
      <c r="A578" s="161">
        <v>16.399999999999999</v>
      </c>
      <c r="B578" s="346" t="s">
        <v>218</v>
      </c>
      <c r="C578" s="173"/>
      <c r="D578" s="173"/>
      <c r="E578" s="177"/>
      <c r="F578" s="162"/>
      <c r="G578" s="162"/>
      <c r="H578" s="162"/>
      <c r="I578" s="162"/>
      <c r="J578" s="161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</row>
    <row r="579" spans="1:24" s="144" customFormat="1" ht="24">
      <c r="A579" s="161" t="s">
        <v>566</v>
      </c>
      <c r="B579" s="482" t="s">
        <v>204</v>
      </c>
      <c r="C579" s="483"/>
      <c r="D579" s="173"/>
      <c r="E579" s="177"/>
      <c r="F579" s="162"/>
      <c r="G579" s="162"/>
      <c r="H579" s="162"/>
      <c r="I579" s="162"/>
      <c r="J579" s="161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</row>
    <row r="580" spans="1:24" s="144" customFormat="1" ht="24">
      <c r="A580" s="161"/>
      <c r="B580" s="362" t="s">
        <v>205</v>
      </c>
      <c r="C580" s="358">
        <v>120</v>
      </c>
      <c r="D580" s="359" t="s">
        <v>222</v>
      </c>
      <c r="E580" s="360"/>
      <c r="F580" s="473">
        <f t="shared" ref="F580:F581" si="136">E580*C580</f>
        <v>0</v>
      </c>
      <c r="G580" s="361"/>
      <c r="H580" s="477">
        <f t="shared" ref="H580:H581" si="137">G580*C580</f>
        <v>0</v>
      </c>
      <c r="I580" s="451">
        <f t="shared" ref="I580:I581" si="138">H580+F580</f>
        <v>0</v>
      </c>
      <c r="J580" s="161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</row>
    <row r="581" spans="1:24" s="144" customFormat="1" ht="24">
      <c r="A581" s="161"/>
      <c r="B581" s="333" t="s">
        <v>206</v>
      </c>
      <c r="C581" s="332">
        <v>100</v>
      </c>
      <c r="D581" s="331" t="s">
        <v>177</v>
      </c>
      <c r="E581" s="334"/>
      <c r="F581" s="473">
        <f t="shared" si="136"/>
        <v>0</v>
      </c>
      <c r="G581" s="478"/>
      <c r="H581" s="477">
        <f t="shared" si="137"/>
        <v>0</v>
      </c>
      <c r="I581" s="451">
        <f t="shared" si="138"/>
        <v>0</v>
      </c>
      <c r="J581" s="161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</row>
    <row r="582" spans="1:24" s="144" customFormat="1" ht="24">
      <c r="A582" s="161" t="s">
        <v>567</v>
      </c>
      <c r="B582" s="480" t="s">
        <v>211</v>
      </c>
      <c r="C582" s="173"/>
      <c r="D582" s="173"/>
      <c r="E582" s="177"/>
      <c r="F582" s="162"/>
      <c r="G582" s="162"/>
      <c r="H582" s="162"/>
      <c r="I582" s="162"/>
      <c r="J582" s="161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</row>
    <row r="583" spans="1:24" s="144" customFormat="1" ht="24">
      <c r="A583" s="161"/>
      <c r="B583" s="356" t="s">
        <v>212</v>
      </c>
      <c r="C583" s="330">
        <v>5</v>
      </c>
      <c r="D583" s="331" t="s">
        <v>214</v>
      </c>
      <c r="E583" s="334"/>
      <c r="F583" s="473">
        <f t="shared" ref="F583" si="139">E583*C583</f>
        <v>0</v>
      </c>
      <c r="G583" s="162"/>
      <c r="H583" s="477">
        <f t="shared" ref="H583" si="140">G583*C583</f>
        <v>0</v>
      </c>
      <c r="I583" s="451">
        <f t="shared" ref="I583" si="141">H583+F583</f>
        <v>0</v>
      </c>
      <c r="J583" s="161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</row>
    <row r="584" spans="1:24" s="144" customFormat="1" ht="24">
      <c r="A584" s="161"/>
      <c r="B584" s="346"/>
      <c r="C584" s="173"/>
      <c r="D584" s="173"/>
      <c r="E584" s="177"/>
      <c r="F584" s="185">
        <f>SUM(F580:F583)</f>
        <v>0</v>
      </c>
      <c r="G584" s="162"/>
      <c r="H584" s="185">
        <f>SUM(H580:H583)</f>
        <v>0</v>
      </c>
      <c r="I584" s="185">
        <f>F584+H584</f>
        <v>0</v>
      </c>
      <c r="J584" s="161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</row>
    <row r="585" spans="1:24" s="144" customFormat="1" ht="24">
      <c r="A585" s="161"/>
      <c r="B585" s="173" t="s">
        <v>450</v>
      </c>
      <c r="C585" s="173"/>
      <c r="D585" s="173"/>
      <c r="E585" s="177"/>
      <c r="F585" s="185">
        <f>F541+F558+F577+F584</f>
        <v>0</v>
      </c>
      <c r="G585" s="178"/>
      <c r="H585" s="185">
        <f>H541+H558+H577+H584</f>
        <v>0</v>
      </c>
      <c r="I585" s="185">
        <f>F585+H585</f>
        <v>0</v>
      </c>
      <c r="J585" s="161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</row>
    <row r="586" spans="1:24" s="144" customFormat="1" ht="24">
      <c r="A586" s="161"/>
      <c r="B586" s="344"/>
      <c r="C586" s="173"/>
      <c r="D586" s="173"/>
      <c r="E586" s="177"/>
      <c r="F586" s="162"/>
      <c r="G586" s="178"/>
      <c r="H586" s="162"/>
      <c r="I586" s="487"/>
      <c r="J586" s="161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</row>
    <row r="587" spans="1:24" s="144" customFormat="1" ht="24">
      <c r="A587" s="179"/>
      <c r="B587" s="345" t="s">
        <v>451</v>
      </c>
      <c r="C587" s="180"/>
      <c r="D587" s="181"/>
      <c r="E587" s="182"/>
      <c r="F587" s="183">
        <f>F71+F78+F85+F91+F97+F118+F142+F171+F189+F198+F222+F426+F491+F518+F585+F240</f>
        <v>0</v>
      </c>
      <c r="G587" s="184"/>
      <c r="H587" s="183">
        <f>H71+H78+H85+H91+H97+H118+H142+H171+H189+H198+H222+H426+H491+H518+H585+H240</f>
        <v>0</v>
      </c>
      <c r="I587" s="486">
        <f>F587+H587</f>
        <v>0</v>
      </c>
      <c r="J587" s="179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</row>
    <row r="588" spans="1:24" s="109" customFormat="1" ht="21" customHeight="1">
      <c r="A588" s="111"/>
      <c r="B588" s="98"/>
      <c r="D588" s="317"/>
      <c r="E588" s="111"/>
      <c r="F588" s="111"/>
      <c r="G588" s="111"/>
      <c r="H588" s="111"/>
      <c r="I588" s="111"/>
      <c r="J588" s="317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</row>
    <row r="589" spans="1:24" s="109" customFormat="1" ht="21" customHeight="1">
      <c r="A589" s="111"/>
      <c r="B589" s="98"/>
      <c r="C589" s="318"/>
      <c r="D589" s="317"/>
      <c r="E589" s="111"/>
      <c r="F589" s="111"/>
      <c r="G589" s="111"/>
      <c r="H589" s="111"/>
      <c r="I589" s="111"/>
      <c r="J589" s="317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</row>
    <row r="590" spans="1:24" s="109" customFormat="1" ht="21" customHeight="1">
      <c r="A590" s="111"/>
      <c r="B590" s="98"/>
      <c r="C590" s="318"/>
      <c r="D590" s="317"/>
      <c r="E590" s="111"/>
      <c r="F590" s="111"/>
      <c r="G590" s="111"/>
      <c r="H590" s="111"/>
      <c r="I590" s="111"/>
      <c r="J590" s="317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</row>
    <row r="591" spans="1:24" s="109" customFormat="1" ht="21" customHeight="1">
      <c r="A591" s="111"/>
      <c r="B591" s="98"/>
      <c r="C591" s="318"/>
      <c r="D591" s="317"/>
      <c r="E591" s="111"/>
      <c r="F591" s="111"/>
      <c r="G591" s="111"/>
      <c r="H591" s="111"/>
      <c r="I591" s="111"/>
      <c r="J591" s="317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</row>
    <row r="592" spans="1:24" s="109" customFormat="1" ht="21" customHeight="1">
      <c r="A592" s="111"/>
      <c r="B592" s="96"/>
      <c r="C592" s="318"/>
      <c r="D592" s="317"/>
      <c r="E592" s="111"/>
      <c r="F592" s="111"/>
      <c r="G592" s="111"/>
      <c r="H592" s="111"/>
      <c r="I592" s="111"/>
      <c r="J592" s="317"/>
    </row>
    <row r="593" spans="1:10" s="109" customFormat="1" ht="21" customHeight="1">
      <c r="A593" s="111"/>
      <c r="B593" s="98"/>
      <c r="C593" s="318"/>
      <c r="D593" s="317"/>
      <c r="E593" s="111"/>
      <c r="F593" s="111"/>
      <c r="G593" s="111"/>
      <c r="H593" s="111"/>
      <c r="I593" s="111"/>
      <c r="J593" s="317"/>
    </row>
    <row r="594" spans="1:10" s="109" customFormat="1" ht="21" customHeight="1">
      <c r="A594" s="111"/>
      <c r="B594" s="98"/>
      <c r="C594" s="318"/>
      <c r="D594" s="317"/>
      <c r="E594" s="111"/>
      <c r="F594" s="111"/>
      <c r="G594" s="111"/>
      <c r="H594" s="111"/>
      <c r="I594" s="111"/>
      <c r="J594" s="317"/>
    </row>
    <row r="595" spans="1:10" s="108" customFormat="1" ht="21" customHeight="1">
      <c r="A595" s="111"/>
      <c r="B595" s="98"/>
      <c r="C595" s="318"/>
      <c r="D595" s="317"/>
      <c r="E595" s="111"/>
      <c r="F595" s="111"/>
      <c r="G595" s="111"/>
      <c r="H595" s="111"/>
      <c r="I595" s="111"/>
      <c r="J595" s="317"/>
    </row>
    <row r="596" spans="1:10" s="109" customFormat="1" ht="21" customHeight="1">
      <c r="A596" s="111"/>
      <c r="B596" s="98"/>
      <c r="C596" s="318"/>
      <c r="D596" s="317"/>
      <c r="E596" s="111"/>
      <c r="F596" s="111"/>
      <c r="G596" s="111"/>
      <c r="H596" s="111"/>
      <c r="I596" s="111"/>
      <c r="J596" s="317"/>
    </row>
    <row r="597" spans="1:10" s="109" customFormat="1" ht="21" customHeight="1">
      <c r="A597" s="111"/>
      <c r="B597" s="98"/>
      <c r="C597" s="318"/>
      <c r="D597" s="317"/>
      <c r="E597" s="111"/>
      <c r="F597" s="111"/>
      <c r="G597" s="111"/>
      <c r="H597" s="111"/>
      <c r="I597" s="111"/>
      <c r="J597" s="317"/>
    </row>
    <row r="598" spans="1:10" s="108" customFormat="1" ht="21" customHeight="1">
      <c r="A598" s="111"/>
      <c r="B598" s="111"/>
      <c r="C598" s="318"/>
      <c r="D598" s="317"/>
      <c r="E598" s="111"/>
      <c r="F598" s="111"/>
      <c r="G598" s="111"/>
      <c r="H598" s="111"/>
      <c r="I598" s="111"/>
      <c r="J598" s="317"/>
    </row>
    <row r="599" spans="1:10" s="108" customFormat="1" ht="21" customHeight="1">
      <c r="A599" s="111"/>
      <c r="B599" s="111"/>
      <c r="C599" s="318"/>
      <c r="D599" s="317"/>
      <c r="E599" s="111"/>
      <c r="F599" s="111"/>
      <c r="G599" s="111"/>
      <c r="H599" s="111"/>
      <c r="I599" s="111"/>
      <c r="J599" s="317"/>
    </row>
    <row r="600" spans="1:10" s="108" customFormat="1" ht="21" customHeight="1">
      <c r="A600" s="111"/>
      <c r="B600" s="111"/>
      <c r="C600" s="318"/>
      <c r="D600" s="317"/>
      <c r="E600" s="111"/>
      <c r="F600" s="111"/>
      <c r="G600" s="111"/>
      <c r="H600" s="111"/>
      <c r="I600" s="111"/>
      <c r="J600" s="317"/>
    </row>
    <row r="601" spans="1:10" s="108" customFormat="1" ht="21" customHeight="1">
      <c r="A601" s="111"/>
      <c r="B601" s="111"/>
      <c r="C601" s="318"/>
      <c r="D601" s="317"/>
      <c r="E601" s="111"/>
      <c r="F601" s="111"/>
      <c r="G601" s="111"/>
      <c r="H601" s="111"/>
      <c r="I601" s="111"/>
      <c r="J601" s="317"/>
    </row>
    <row r="602" spans="1:10" s="108" customFormat="1" ht="21" customHeight="1">
      <c r="A602" s="111"/>
      <c r="B602" s="111"/>
      <c r="C602" s="318"/>
      <c r="D602" s="317"/>
      <c r="E602" s="111"/>
      <c r="F602" s="111"/>
      <c r="G602" s="111"/>
      <c r="H602" s="111"/>
      <c r="I602" s="111"/>
      <c r="J602" s="317"/>
    </row>
    <row r="603" spans="1:10" s="108" customFormat="1" ht="21" customHeight="1">
      <c r="A603" s="111"/>
      <c r="B603" s="111"/>
      <c r="C603" s="318"/>
      <c r="D603" s="317"/>
      <c r="E603" s="111"/>
      <c r="F603" s="111"/>
      <c r="G603" s="111"/>
      <c r="H603" s="111"/>
      <c r="I603" s="111"/>
      <c r="J603" s="317"/>
    </row>
    <row r="604" spans="1:10" s="108" customFormat="1" ht="21" customHeight="1">
      <c r="A604" s="111"/>
      <c r="B604" s="111"/>
      <c r="C604" s="318"/>
      <c r="D604" s="317"/>
      <c r="E604" s="111"/>
      <c r="F604" s="111"/>
      <c r="G604" s="111"/>
      <c r="H604" s="111"/>
      <c r="I604" s="111"/>
      <c r="J604" s="317"/>
    </row>
    <row r="605" spans="1:10" s="108" customFormat="1" ht="21" customHeight="1">
      <c r="A605" s="111"/>
      <c r="B605" s="111"/>
      <c r="C605" s="318"/>
      <c r="D605" s="317"/>
      <c r="E605" s="111"/>
      <c r="F605" s="111"/>
      <c r="G605" s="111"/>
      <c r="H605" s="111"/>
      <c r="I605" s="111"/>
      <c r="J605" s="317"/>
    </row>
    <row r="606" spans="1:10" s="108" customFormat="1" ht="21" customHeight="1">
      <c r="A606" s="111"/>
      <c r="B606" s="111"/>
      <c r="C606" s="318"/>
      <c r="D606" s="317"/>
      <c r="E606" s="111"/>
      <c r="F606" s="111"/>
      <c r="G606" s="111"/>
      <c r="H606" s="111"/>
      <c r="I606" s="111"/>
      <c r="J606" s="317"/>
    </row>
    <row r="607" spans="1:10" s="108" customFormat="1" ht="21" customHeight="1">
      <c r="A607" s="111"/>
      <c r="B607" s="111"/>
      <c r="C607" s="318"/>
      <c r="D607" s="317"/>
      <c r="E607" s="111"/>
      <c r="F607" s="111"/>
      <c r="G607" s="111"/>
      <c r="H607" s="111"/>
      <c r="I607" s="111"/>
      <c r="J607" s="317"/>
    </row>
    <row r="608" spans="1:10" s="108" customFormat="1" ht="21" customHeight="1">
      <c r="A608" s="111"/>
      <c r="B608" s="111"/>
      <c r="C608" s="318"/>
      <c r="D608" s="317"/>
      <c r="E608" s="111"/>
      <c r="F608" s="111"/>
      <c r="G608" s="111"/>
      <c r="H608" s="111"/>
      <c r="I608" s="111"/>
      <c r="J608" s="317"/>
    </row>
    <row r="609" spans="1:10" s="108" customFormat="1" ht="21" customHeight="1">
      <c r="A609" s="111"/>
      <c r="B609" s="111"/>
      <c r="C609" s="318"/>
      <c r="D609" s="317"/>
      <c r="E609" s="111"/>
      <c r="F609" s="111"/>
      <c r="G609" s="111"/>
      <c r="H609" s="111"/>
      <c r="I609" s="111"/>
      <c r="J609" s="317"/>
    </row>
    <row r="610" spans="1:10" s="108" customFormat="1" ht="21" customHeight="1">
      <c r="A610" s="111"/>
      <c r="B610" s="111"/>
      <c r="C610" s="318"/>
      <c r="D610" s="317"/>
      <c r="E610" s="111"/>
      <c r="F610" s="111"/>
      <c r="G610" s="111"/>
      <c r="H610" s="111"/>
      <c r="I610" s="111"/>
      <c r="J610" s="317"/>
    </row>
    <row r="611" spans="1:10" s="108" customFormat="1" ht="21" customHeight="1">
      <c r="A611" s="111"/>
      <c r="B611" s="111"/>
      <c r="C611" s="318"/>
      <c r="D611" s="317"/>
      <c r="E611" s="111"/>
      <c r="F611" s="111"/>
      <c r="G611" s="111"/>
      <c r="H611" s="111"/>
      <c r="I611" s="111"/>
      <c r="J611" s="317"/>
    </row>
    <row r="612" spans="1:10" s="108" customFormat="1" ht="21" customHeight="1">
      <c r="A612" s="111"/>
      <c r="B612" s="111"/>
      <c r="C612" s="318"/>
      <c r="D612" s="317"/>
      <c r="E612" s="111"/>
      <c r="F612" s="111"/>
      <c r="G612" s="111"/>
      <c r="H612" s="111"/>
      <c r="I612" s="111"/>
      <c r="J612" s="317"/>
    </row>
    <row r="613" spans="1:10" s="108" customFormat="1" ht="21" customHeight="1">
      <c r="A613" s="111"/>
      <c r="B613" s="111"/>
      <c r="C613" s="318"/>
      <c r="D613" s="317"/>
      <c r="E613" s="111"/>
      <c r="F613" s="111"/>
      <c r="G613" s="111"/>
      <c r="H613" s="111"/>
      <c r="I613" s="111"/>
      <c r="J613" s="317"/>
    </row>
    <row r="614" spans="1:10" s="108" customFormat="1" ht="21" customHeight="1">
      <c r="A614" s="111"/>
      <c r="B614" s="111"/>
      <c r="C614" s="318"/>
      <c r="D614" s="317"/>
      <c r="E614" s="111"/>
      <c r="F614" s="111"/>
      <c r="G614" s="111"/>
      <c r="H614" s="111"/>
      <c r="I614" s="111"/>
      <c r="J614" s="317"/>
    </row>
    <row r="615" spans="1:10" s="108" customFormat="1" ht="21" customHeight="1">
      <c r="A615" s="111"/>
      <c r="B615" s="111"/>
      <c r="C615" s="318"/>
      <c r="D615" s="317"/>
      <c r="E615" s="111"/>
      <c r="F615" s="111"/>
      <c r="G615" s="111"/>
      <c r="H615" s="111"/>
      <c r="I615" s="111"/>
      <c r="J615" s="317"/>
    </row>
    <row r="616" spans="1:10" s="108" customFormat="1" ht="21" customHeight="1">
      <c r="A616" s="111"/>
      <c r="B616" s="111"/>
      <c r="C616" s="318"/>
      <c r="D616" s="317"/>
      <c r="E616" s="111"/>
      <c r="F616" s="111"/>
      <c r="G616" s="111"/>
      <c r="H616" s="111"/>
      <c r="I616" s="111"/>
      <c r="J616" s="317"/>
    </row>
    <row r="617" spans="1:10" s="108" customFormat="1" ht="21" customHeight="1">
      <c r="A617" s="111"/>
      <c r="B617" s="111"/>
      <c r="C617" s="318"/>
      <c r="D617" s="317"/>
      <c r="E617" s="111"/>
      <c r="F617" s="111"/>
      <c r="G617" s="111"/>
      <c r="H617" s="111"/>
      <c r="I617" s="111"/>
      <c r="J617" s="317"/>
    </row>
    <row r="618" spans="1:10" s="108" customFormat="1" ht="21" customHeight="1">
      <c r="A618" s="111"/>
      <c r="B618" s="111"/>
      <c r="C618" s="318"/>
      <c r="D618" s="317"/>
      <c r="E618" s="111"/>
      <c r="F618" s="111"/>
      <c r="G618" s="111"/>
      <c r="H618" s="111"/>
      <c r="I618" s="111"/>
      <c r="J618" s="317"/>
    </row>
    <row r="619" spans="1:10" s="108" customFormat="1" ht="21" customHeight="1">
      <c r="A619" s="111"/>
      <c r="B619" s="111"/>
      <c r="C619" s="318"/>
      <c r="D619" s="317"/>
      <c r="E619" s="111"/>
      <c r="F619" s="111"/>
      <c r="G619" s="111"/>
      <c r="H619" s="111"/>
      <c r="I619" s="111"/>
      <c r="J619" s="317"/>
    </row>
    <row r="620" spans="1:10" s="108" customFormat="1" ht="21" customHeight="1">
      <c r="A620" s="111"/>
      <c r="B620" s="111"/>
      <c r="C620" s="318"/>
      <c r="D620" s="317"/>
      <c r="E620" s="111"/>
      <c r="F620" s="111"/>
      <c r="G620" s="111"/>
      <c r="H620" s="111"/>
      <c r="I620" s="111"/>
      <c r="J620" s="317"/>
    </row>
    <row r="621" spans="1:10" s="108" customFormat="1" ht="21" customHeight="1">
      <c r="A621" s="111"/>
      <c r="B621" s="111"/>
      <c r="C621" s="318"/>
      <c r="D621" s="317"/>
      <c r="E621" s="111"/>
      <c r="F621" s="111"/>
      <c r="G621" s="111"/>
      <c r="H621" s="111"/>
      <c r="I621" s="111"/>
      <c r="J621" s="317"/>
    </row>
    <row r="622" spans="1:10" s="108" customFormat="1" ht="21" customHeight="1">
      <c r="A622" s="111"/>
      <c r="B622" s="111"/>
      <c r="C622" s="318"/>
      <c r="D622" s="317"/>
      <c r="E622" s="111"/>
      <c r="F622" s="111"/>
      <c r="G622" s="111"/>
      <c r="H622" s="111"/>
      <c r="I622" s="111"/>
      <c r="J622" s="317"/>
    </row>
    <row r="623" spans="1:10" s="108" customFormat="1" ht="21" customHeight="1">
      <c r="A623" s="111"/>
      <c r="B623" s="111"/>
      <c r="C623" s="318"/>
      <c r="D623" s="317"/>
      <c r="E623" s="111"/>
      <c r="F623" s="111"/>
      <c r="G623" s="111"/>
      <c r="H623" s="111"/>
      <c r="I623" s="111"/>
      <c r="J623" s="317"/>
    </row>
    <row r="624" spans="1:10" s="108" customFormat="1" ht="21" customHeight="1">
      <c r="A624" s="111"/>
      <c r="B624" s="111"/>
      <c r="C624" s="318"/>
      <c r="D624" s="317"/>
      <c r="E624" s="111"/>
      <c r="F624" s="111"/>
      <c r="G624" s="111"/>
      <c r="H624" s="111"/>
      <c r="I624" s="111"/>
      <c r="J624" s="317"/>
    </row>
    <row r="625" spans="1:10" s="108" customFormat="1" ht="21" customHeight="1">
      <c r="A625" s="111"/>
      <c r="B625" s="111"/>
      <c r="C625" s="318"/>
      <c r="D625" s="317"/>
      <c r="E625" s="111"/>
      <c r="F625" s="111"/>
      <c r="G625" s="111"/>
      <c r="H625" s="111"/>
      <c r="I625" s="111"/>
      <c r="J625" s="317"/>
    </row>
    <row r="626" spans="1:10" s="108" customFormat="1" ht="21" customHeight="1">
      <c r="A626" s="111"/>
      <c r="B626" s="111"/>
      <c r="C626" s="318"/>
      <c r="D626" s="317"/>
      <c r="E626" s="111"/>
      <c r="F626" s="111"/>
      <c r="G626" s="111"/>
      <c r="H626" s="111"/>
      <c r="I626" s="111"/>
      <c r="J626" s="317"/>
    </row>
    <row r="627" spans="1:10" s="108" customFormat="1" ht="21" customHeight="1">
      <c r="A627" s="111"/>
      <c r="B627" s="111"/>
      <c r="C627" s="318"/>
      <c r="D627" s="317"/>
      <c r="E627" s="111"/>
      <c r="F627" s="111"/>
      <c r="G627" s="111"/>
      <c r="H627" s="111"/>
      <c r="I627" s="111"/>
      <c r="J627" s="317"/>
    </row>
    <row r="628" spans="1:10" s="108" customFormat="1" ht="21" customHeight="1">
      <c r="A628" s="111"/>
      <c r="B628" s="111"/>
      <c r="C628" s="318"/>
      <c r="D628" s="317"/>
      <c r="E628" s="111"/>
      <c r="F628" s="111"/>
      <c r="G628" s="111"/>
      <c r="H628" s="111"/>
      <c r="I628" s="111"/>
      <c r="J628" s="317"/>
    </row>
    <row r="629" spans="1:10" s="108" customFormat="1" ht="21" customHeight="1">
      <c r="A629" s="111"/>
      <c r="B629" s="111"/>
      <c r="C629" s="318"/>
      <c r="D629" s="317"/>
      <c r="E629" s="111"/>
      <c r="F629" s="111"/>
      <c r="G629" s="111"/>
      <c r="H629" s="111"/>
      <c r="I629" s="111"/>
      <c r="J629" s="317"/>
    </row>
    <row r="630" spans="1:10" s="108" customFormat="1" ht="21" customHeight="1">
      <c r="A630" s="111"/>
      <c r="B630" s="111"/>
      <c r="C630" s="318"/>
      <c r="D630" s="317"/>
      <c r="E630" s="111"/>
      <c r="F630" s="111"/>
      <c r="G630" s="111"/>
      <c r="H630" s="111"/>
      <c r="I630" s="111"/>
      <c r="J630" s="317"/>
    </row>
    <row r="631" spans="1:10" s="108" customFormat="1" ht="21" customHeight="1">
      <c r="A631" s="111"/>
      <c r="B631" s="111"/>
      <c r="C631" s="318"/>
      <c r="D631" s="317"/>
      <c r="E631" s="111"/>
      <c r="F631" s="111"/>
      <c r="G631" s="111"/>
      <c r="H631" s="111"/>
      <c r="I631" s="111"/>
      <c r="J631" s="317"/>
    </row>
    <row r="632" spans="1:10" s="108" customFormat="1" ht="21" customHeight="1">
      <c r="A632" s="111"/>
      <c r="B632" s="111"/>
      <c r="C632" s="318"/>
      <c r="D632" s="317"/>
      <c r="E632" s="111"/>
      <c r="F632" s="111"/>
      <c r="G632" s="111"/>
      <c r="H632" s="111"/>
      <c r="I632" s="111"/>
      <c r="J632" s="317"/>
    </row>
    <row r="633" spans="1:10" s="108" customFormat="1" ht="21" customHeight="1">
      <c r="A633" s="111"/>
      <c r="B633" s="111"/>
      <c r="C633" s="318"/>
      <c r="D633" s="317"/>
      <c r="E633" s="111"/>
      <c r="F633" s="111"/>
      <c r="G633" s="111"/>
      <c r="H633" s="111"/>
      <c r="I633" s="111"/>
      <c r="J633" s="317"/>
    </row>
    <row r="634" spans="1:10" s="108" customFormat="1" ht="21" customHeight="1">
      <c r="A634" s="111"/>
      <c r="B634" s="111"/>
      <c r="C634" s="318"/>
      <c r="D634" s="317"/>
      <c r="E634" s="111"/>
      <c r="F634" s="111"/>
      <c r="G634" s="111"/>
      <c r="H634" s="111"/>
      <c r="I634" s="111"/>
      <c r="J634" s="317"/>
    </row>
    <row r="635" spans="1:10" s="108" customFormat="1" ht="21" customHeight="1">
      <c r="A635" s="111"/>
      <c r="B635" s="111"/>
      <c r="C635" s="318"/>
      <c r="D635" s="317"/>
      <c r="E635" s="111"/>
      <c r="F635" s="111"/>
      <c r="G635" s="111"/>
      <c r="H635" s="111"/>
      <c r="I635" s="111"/>
      <c r="J635" s="317"/>
    </row>
    <row r="636" spans="1:10" s="108" customFormat="1" ht="21" customHeight="1">
      <c r="A636" s="111"/>
      <c r="B636" s="111"/>
      <c r="C636" s="318"/>
      <c r="D636" s="317"/>
      <c r="E636" s="111"/>
      <c r="F636" s="111"/>
      <c r="G636" s="111"/>
      <c r="H636" s="111"/>
      <c r="I636" s="111"/>
      <c r="J636" s="317"/>
    </row>
    <row r="637" spans="1:10" s="108" customFormat="1" ht="21" customHeight="1">
      <c r="A637" s="111"/>
      <c r="B637" s="111"/>
      <c r="C637" s="318"/>
      <c r="D637" s="317"/>
      <c r="E637" s="111"/>
      <c r="F637" s="111"/>
      <c r="G637" s="111"/>
      <c r="H637" s="111"/>
      <c r="I637" s="111"/>
      <c r="J637" s="317"/>
    </row>
    <row r="638" spans="1:10" s="108" customFormat="1" ht="21" customHeight="1">
      <c r="A638" s="111"/>
      <c r="B638" s="111"/>
      <c r="C638" s="318"/>
      <c r="D638" s="317"/>
      <c r="E638" s="111"/>
      <c r="F638" s="111"/>
      <c r="G638" s="111"/>
      <c r="H638" s="111"/>
      <c r="I638" s="111"/>
      <c r="J638" s="317"/>
    </row>
    <row r="639" spans="1:10" s="108" customFormat="1" ht="21" customHeight="1">
      <c r="A639" s="111"/>
      <c r="B639" s="111"/>
      <c r="C639" s="318"/>
      <c r="D639" s="317"/>
      <c r="E639" s="111"/>
      <c r="F639" s="111"/>
      <c r="G639" s="111"/>
      <c r="H639" s="111"/>
      <c r="I639" s="111"/>
      <c r="J639" s="317"/>
    </row>
    <row r="640" spans="1:10" s="108" customFormat="1" ht="21" customHeight="1">
      <c r="A640" s="111"/>
      <c r="B640" s="111"/>
      <c r="C640" s="318"/>
      <c r="D640" s="317"/>
      <c r="E640" s="111"/>
      <c r="F640" s="111"/>
      <c r="G640" s="111"/>
      <c r="H640" s="111"/>
      <c r="I640" s="111"/>
      <c r="J640" s="317"/>
    </row>
    <row r="641" spans="1:10" s="108" customFormat="1" ht="21" customHeight="1">
      <c r="A641" s="111"/>
      <c r="B641" s="111"/>
      <c r="C641" s="318"/>
      <c r="D641" s="317"/>
      <c r="E641" s="111"/>
      <c r="F641" s="111"/>
      <c r="G641" s="111"/>
      <c r="H641" s="111"/>
      <c r="I641" s="111"/>
      <c r="J641" s="317"/>
    </row>
    <row r="642" spans="1:10" s="108" customFormat="1" ht="21" customHeight="1">
      <c r="A642" s="111"/>
      <c r="B642" s="111"/>
      <c r="C642" s="318"/>
      <c r="D642" s="317"/>
      <c r="E642" s="111"/>
      <c r="F642" s="111"/>
      <c r="G642" s="111"/>
      <c r="H642" s="111"/>
      <c r="I642" s="111"/>
      <c r="J642" s="317"/>
    </row>
    <row r="643" spans="1:10" s="108" customFormat="1" ht="21" customHeight="1">
      <c r="A643" s="111"/>
      <c r="B643" s="111"/>
      <c r="C643" s="318"/>
      <c r="D643" s="317"/>
      <c r="E643" s="111"/>
      <c r="F643" s="111"/>
      <c r="G643" s="111"/>
      <c r="H643" s="111"/>
      <c r="I643" s="111"/>
      <c r="J643" s="317"/>
    </row>
    <row r="644" spans="1:10" s="108" customFormat="1" ht="21" customHeight="1">
      <c r="A644" s="111"/>
      <c r="B644" s="111"/>
      <c r="C644" s="318"/>
      <c r="D644" s="317"/>
      <c r="E644" s="111"/>
      <c r="F644" s="111"/>
      <c r="G644" s="111"/>
      <c r="H644" s="111"/>
      <c r="I644" s="111"/>
      <c r="J644" s="317"/>
    </row>
    <row r="645" spans="1:10" s="108" customFormat="1" ht="21" customHeight="1">
      <c r="A645" s="111"/>
      <c r="B645" s="111"/>
      <c r="C645" s="318"/>
      <c r="D645" s="317"/>
      <c r="E645" s="111"/>
      <c r="F645" s="111"/>
      <c r="G645" s="111"/>
      <c r="H645" s="111"/>
      <c r="I645" s="111"/>
      <c r="J645" s="317"/>
    </row>
    <row r="646" spans="1:10" s="108" customFormat="1" ht="21" customHeight="1">
      <c r="A646" s="111"/>
      <c r="B646" s="111"/>
      <c r="C646" s="318"/>
      <c r="D646" s="317"/>
      <c r="E646" s="111"/>
      <c r="F646" s="111"/>
      <c r="G646" s="111"/>
      <c r="H646" s="111"/>
      <c r="I646" s="111"/>
      <c r="J646" s="317"/>
    </row>
    <row r="647" spans="1:10" s="108" customFormat="1" ht="21" customHeight="1">
      <c r="A647" s="111"/>
      <c r="B647" s="111"/>
      <c r="C647" s="318"/>
      <c r="D647" s="317"/>
      <c r="E647" s="111"/>
      <c r="F647" s="111"/>
      <c r="G647" s="111"/>
      <c r="H647" s="111"/>
      <c r="I647" s="111"/>
      <c r="J647" s="317"/>
    </row>
    <row r="648" spans="1:10" s="108" customFormat="1" ht="21" customHeight="1">
      <c r="A648" s="111"/>
      <c r="B648" s="111"/>
      <c r="C648" s="318"/>
      <c r="D648" s="317"/>
      <c r="E648" s="111"/>
      <c r="F648" s="111"/>
      <c r="G648" s="111"/>
      <c r="H648" s="111"/>
      <c r="I648" s="111"/>
      <c r="J648" s="317"/>
    </row>
    <row r="649" spans="1:10" s="108" customFormat="1" ht="21" customHeight="1">
      <c r="A649" s="111"/>
      <c r="B649" s="111"/>
      <c r="C649" s="318"/>
      <c r="D649" s="317"/>
      <c r="E649" s="111"/>
      <c r="F649" s="111"/>
      <c r="G649" s="111"/>
      <c r="H649" s="111"/>
      <c r="I649" s="111"/>
      <c r="J649" s="317"/>
    </row>
    <row r="650" spans="1:10" s="108" customFormat="1" ht="21" customHeight="1">
      <c r="A650" s="111"/>
      <c r="B650" s="111"/>
      <c r="C650" s="318"/>
      <c r="D650" s="317"/>
      <c r="E650" s="111"/>
      <c r="F650" s="111"/>
      <c r="G650" s="111"/>
      <c r="H650" s="111"/>
      <c r="I650" s="111"/>
      <c r="J650" s="317"/>
    </row>
    <row r="651" spans="1:10" s="108" customFormat="1" ht="21" customHeight="1">
      <c r="A651" s="111"/>
      <c r="B651" s="111"/>
      <c r="C651" s="318"/>
      <c r="D651" s="317"/>
      <c r="E651" s="111"/>
      <c r="F651" s="111"/>
      <c r="G651" s="111"/>
      <c r="H651" s="111"/>
      <c r="I651" s="111"/>
      <c r="J651" s="317"/>
    </row>
    <row r="652" spans="1:10" s="108" customFormat="1" ht="21" customHeight="1">
      <c r="A652" s="111"/>
      <c r="B652" s="111"/>
      <c r="C652" s="318"/>
      <c r="D652" s="317"/>
      <c r="E652" s="111"/>
      <c r="F652" s="111"/>
      <c r="G652" s="111"/>
      <c r="H652" s="111"/>
      <c r="I652" s="111"/>
      <c r="J652" s="317"/>
    </row>
    <row r="653" spans="1:10" s="108" customFormat="1" ht="21" customHeight="1">
      <c r="A653" s="111"/>
      <c r="B653" s="111"/>
      <c r="C653" s="318"/>
      <c r="D653" s="317"/>
      <c r="E653" s="111"/>
      <c r="F653" s="111"/>
      <c r="G653" s="111"/>
      <c r="H653" s="111"/>
      <c r="I653" s="111"/>
      <c r="J653" s="317"/>
    </row>
    <row r="654" spans="1:10" s="108" customFormat="1" ht="21" customHeight="1">
      <c r="A654" s="111"/>
      <c r="B654" s="111"/>
      <c r="C654" s="318"/>
      <c r="D654" s="317"/>
      <c r="E654" s="111"/>
      <c r="F654" s="111"/>
      <c r="G654" s="111"/>
      <c r="H654" s="111"/>
      <c r="I654" s="111"/>
      <c r="J654" s="317"/>
    </row>
    <row r="655" spans="1:10" s="108" customFormat="1" ht="21" customHeight="1">
      <c r="A655" s="111"/>
      <c r="B655" s="111"/>
      <c r="C655" s="318"/>
      <c r="D655" s="317"/>
      <c r="E655" s="111"/>
      <c r="F655" s="111"/>
      <c r="G655" s="111"/>
      <c r="H655" s="111"/>
      <c r="I655" s="111"/>
      <c r="J655" s="317"/>
    </row>
    <row r="656" spans="1:10" s="108" customFormat="1" ht="21" customHeight="1">
      <c r="A656" s="111"/>
      <c r="B656" s="111"/>
      <c r="C656" s="318"/>
      <c r="D656" s="317"/>
      <c r="E656" s="111"/>
      <c r="F656" s="111"/>
      <c r="G656" s="111"/>
      <c r="H656" s="111"/>
      <c r="I656" s="111"/>
      <c r="J656" s="317"/>
    </row>
    <row r="657" spans="1:10" s="108" customFormat="1" ht="21" customHeight="1">
      <c r="A657" s="111"/>
      <c r="B657" s="111"/>
      <c r="C657" s="318"/>
      <c r="D657" s="317"/>
      <c r="E657" s="111"/>
      <c r="F657" s="111"/>
      <c r="G657" s="111"/>
      <c r="H657" s="111"/>
      <c r="I657" s="111"/>
      <c r="J657" s="317"/>
    </row>
    <row r="658" spans="1:10" s="108" customFormat="1" ht="21" customHeight="1">
      <c r="A658" s="111"/>
      <c r="B658" s="111"/>
      <c r="C658" s="318"/>
      <c r="D658" s="317"/>
      <c r="E658" s="111"/>
      <c r="F658" s="111"/>
      <c r="G658" s="111"/>
      <c r="H658" s="111"/>
      <c r="I658" s="111"/>
      <c r="J658" s="317"/>
    </row>
    <row r="659" spans="1:10" s="108" customFormat="1" ht="21" customHeight="1">
      <c r="A659" s="111"/>
      <c r="B659" s="111"/>
      <c r="C659" s="318"/>
      <c r="D659" s="317"/>
      <c r="E659" s="111"/>
      <c r="F659" s="111"/>
      <c r="G659" s="111"/>
      <c r="H659" s="111"/>
      <c r="I659" s="111"/>
      <c r="J659" s="317"/>
    </row>
    <row r="660" spans="1:10" s="108" customFormat="1" ht="21" customHeight="1">
      <c r="A660" s="111"/>
      <c r="B660" s="111"/>
      <c r="C660" s="318"/>
      <c r="D660" s="317"/>
      <c r="E660" s="111"/>
      <c r="F660" s="111"/>
      <c r="G660" s="111"/>
      <c r="H660" s="111"/>
      <c r="I660" s="111"/>
      <c r="J660" s="317"/>
    </row>
    <row r="661" spans="1:10" s="108" customFormat="1" ht="21" customHeight="1">
      <c r="A661" s="111"/>
      <c r="B661" s="111"/>
      <c r="C661" s="318"/>
      <c r="D661" s="317"/>
      <c r="E661" s="111"/>
      <c r="F661" s="111"/>
      <c r="G661" s="111"/>
      <c r="H661" s="111"/>
      <c r="I661" s="111"/>
      <c r="J661" s="317"/>
    </row>
    <row r="662" spans="1:10" s="108" customFormat="1" ht="21" customHeight="1">
      <c r="A662" s="111"/>
      <c r="B662" s="111"/>
      <c r="C662" s="318"/>
      <c r="D662" s="317"/>
      <c r="E662" s="111"/>
      <c r="F662" s="111"/>
      <c r="G662" s="111"/>
      <c r="H662" s="111"/>
      <c r="I662" s="111"/>
      <c r="J662" s="317"/>
    </row>
    <row r="663" spans="1:10" s="108" customFormat="1" ht="21" customHeight="1">
      <c r="A663" s="111"/>
      <c r="B663" s="111"/>
      <c r="C663" s="318"/>
      <c r="D663" s="317"/>
      <c r="E663" s="111"/>
      <c r="F663" s="111"/>
      <c r="G663" s="111"/>
      <c r="H663" s="111"/>
      <c r="I663" s="111"/>
      <c r="J663" s="317"/>
    </row>
    <row r="664" spans="1:10" s="108" customFormat="1" ht="21" customHeight="1">
      <c r="A664" s="111"/>
      <c r="B664" s="111"/>
      <c r="C664" s="318"/>
      <c r="D664" s="317"/>
      <c r="E664" s="111"/>
      <c r="F664" s="111"/>
      <c r="G664" s="111"/>
      <c r="H664" s="111"/>
      <c r="I664" s="111"/>
      <c r="J664" s="317"/>
    </row>
    <row r="665" spans="1:10" s="108" customFormat="1" ht="21" customHeight="1">
      <c r="A665" s="111"/>
      <c r="B665" s="111"/>
      <c r="C665" s="318"/>
      <c r="D665" s="317"/>
      <c r="E665" s="111"/>
      <c r="F665" s="111"/>
      <c r="G665" s="111"/>
      <c r="H665" s="111"/>
      <c r="I665" s="111"/>
      <c r="J665" s="317"/>
    </row>
    <row r="666" spans="1:10" s="108" customFormat="1" ht="21" customHeight="1">
      <c r="A666" s="111"/>
      <c r="B666" s="111"/>
      <c r="C666" s="318"/>
      <c r="D666" s="317"/>
      <c r="E666" s="111"/>
      <c r="F666" s="111"/>
      <c r="G666" s="111"/>
      <c r="H666" s="111"/>
      <c r="I666" s="111"/>
      <c r="J666" s="317"/>
    </row>
    <row r="667" spans="1:10" s="108" customFormat="1" ht="21" customHeight="1">
      <c r="A667" s="111"/>
      <c r="B667" s="111"/>
      <c r="C667" s="318"/>
      <c r="D667" s="317"/>
      <c r="E667" s="111"/>
      <c r="F667" s="111"/>
      <c r="G667" s="111"/>
      <c r="H667" s="111"/>
      <c r="I667" s="111"/>
      <c r="J667" s="317"/>
    </row>
    <row r="668" spans="1:10" s="108" customFormat="1" ht="21" customHeight="1">
      <c r="A668" s="111"/>
      <c r="B668" s="111"/>
      <c r="C668" s="318"/>
      <c r="D668" s="317"/>
      <c r="E668" s="111"/>
      <c r="F668" s="111"/>
      <c r="G668" s="111"/>
      <c r="H668" s="111"/>
      <c r="I668" s="111"/>
      <c r="J668" s="317"/>
    </row>
    <row r="669" spans="1:10" s="108" customFormat="1" ht="21" customHeight="1">
      <c r="A669" s="111"/>
      <c r="B669" s="111"/>
      <c r="C669" s="318"/>
      <c r="D669" s="317"/>
      <c r="E669" s="111"/>
      <c r="F669" s="111"/>
      <c r="G669" s="111"/>
      <c r="H669" s="111"/>
      <c r="I669" s="111"/>
      <c r="J669" s="317"/>
    </row>
    <row r="670" spans="1:10" s="108" customFormat="1" ht="21" customHeight="1">
      <c r="A670" s="111"/>
      <c r="B670" s="111"/>
      <c r="C670" s="318"/>
      <c r="D670" s="317"/>
      <c r="E670" s="111"/>
      <c r="F670" s="111"/>
      <c r="G670" s="111"/>
      <c r="H670" s="111"/>
      <c r="I670" s="111"/>
      <c r="J670" s="317"/>
    </row>
    <row r="671" spans="1:10" s="108" customFormat="1" ht="21" customHeight="1">
      <c r="A671" s="111"/>
      <c r="B671" s="111"/>
      <c r="C671" s="318"/>
      <c r="D671" s="317"/>
      <c r="E671" s="111"/>
      <c r="F671" s="111"/>
      <c r="G671" s="111"/>
      <c r="H671" s="111"/>
      <c r="I671" s="111"/>
      <c r="J671" s="317"/>
    </row>
    <row r="672" spans="1:10" s="109" customFormat="1" ht="21" customHeight="1">
      <c r="A672" s="111"/>
      <c r="B672" s="111"/>
      <c r="C672" s="318"/>
      <c r="D672" s="317"/>
      <c r="E672" s="111"/>
      <c r="F672" s="111"/>
      <c r="G672" s="111"/>
      <c r="H672" s="111"/>
      <c r="I672" s="111"/>
      <c r="J672" s="317"/>
    </row>
    <row r="673" spans="1:10" s="109" customFormat="1" ht="21" customHeight="1">
      <c r="A673" s="111"/>
      <c r="B673" s="111"/>
      <c r="C673" s="318"/>
      <c r="D673" s="317"/>
      <c r="E673" s="111"/>
      <c r="F673" s="111"/>
      <c r="G673" s="111"/>
      <c r="H673" s="111"/>
      <c r="I673" s="111"/>
      <c r="J673" s="317"/>
    </row>
    <row r="674" spans="1:10" s="109" customFormat="1" ht="21" customHeight="1">
      <c r="A674" s="111"/>
      <c r="B674" s="111"/>
      <c r="C674" s="318"/>
      <c r="D674" s="317"/>
      <c r="E674" s="111"/>
      <c r="F674" s="111"/>
      <c r="G674" s="111"/>
      <c r="H674" s="111"/>
      <c r="I674" s="111"/>
      <c r="J674" s="317"/>
    </row>
    <row r="675" spans="1:10" s="109" customFormat="1" ht="21" customHeight="1">
      <c r="A675" s="111"/>
      <c r="B675" s="111"/>
      <c r="C675" s="318"/>
      <c r="D675" s="317"/>
      <c r="E675" s="111"/>
      <c r="F675" s="111"/>
      <c r="G675" s="111"/>
      <c r="H675" s="111"/>
      <c r="I675" s="111"/>
      <c r="J675" s="317"/>
    </row>
    <row r="676" spans="1:10" s="109" customFormat="1" ht="21" customHeight="1">
      <c r="A676" s="111"/>
      <c r="B676" s="111"/>
      <c r="C676" s="318"/>
      <c r="D676" s="317"/>
      <c r="E676" s="111"/>
      <c r="F676" s="111"/>
      <c r="G676" s="111"/>
      <c r="H676" s="111"/>
      <c r="I676" s="111"/>
      <c r="J676" s="317"/>
    </row>
    <row r="677" spans="1:10" s="109" customFormat="1" ht="21" customHeight="1">
      <c r="A677" s="111"/>
      <c r="B677" s="111"/>
      <c r="C677" s="318"/>
      <c r="D677" s="317"/>
      <c r="E677" s="111"/>
      <c r="F677" s="111"/>
      <c r="G677" s="111"/>
      <c r="H677" s="111"/>
      <c r="I677" s="111"/>
      <c r="J677" s="317"/>
    </row>
    <row r="678" spans="1:10" s="109" customFormat="1" ht="21" customHeight="1">
      <c r="A678" s="111"/>
      <c r="B678" s="111"/>
      <c r="C678" s="318"/>
      <c r="D678" s="317"/>
      <c r="E678" s="111"/>
      <c r="F678" s="111"/>
      <c r="G678" s="111"/>
      <c r="H678" s="111"/>
      <c r="I678" s="111"/>
      <c r="J678" s="317"/>
    </row>
    <row r="679" spans="1:10" s="109" customFormat="1" ht="21" customHeight="1">
      <c r="A679" s="111"/>
      <c r="B679" s="111"/>
      <c r="C679" s="318"/>
      <c r="D679" s="317"/>
      <c r="E679" s="111"/>
      <c r="F679" s="111"/>
      <c r="G679" s="111"/>
      <c r="H679" s="111"/>
      <c r="I679" s="111"/>
      <c r="J679" s="317"/>
    </row>
    <row r="680" spans="1:10" s="109" customFormat="1" ht="21" customHeight="1">
      <c r="A680" s="111"/>
      <c r="B680" s="111"/>
      <c r="C680" s="318"/>
      <c r="D680" s="317"/>
      <c r="E680" s="111"/>
      <c r="F680" s="111"/>
      <c r="G680" s="111"/>
      <c r="H680" s="111"/>
      <c r="I680" s="111"/>
      <c r="J680" s="317"/>
    </row>
    <row r="681" spans="1:10" s="109" customFormat="1" ht="21" customHeight="1">
      <c r="A681" s="111"/>
      <c r="B681" s="111"/>
      <c r="C681" s="318"/>
      <c r="D681" s="317"/>
      <c r="E681" s="111"/>
      <c r="F681" s="111"/>
      <c r="G681" s="111"/>
      <c r="H681" s="111"/>
      <c r="I681" s="111"/>
      <c r="J681" s="317"/>
    </row>
    <row r="682" spans="1:10" s="109" customFormat="1" ht="21" customHeight="1">
      <c r="A682" s="111"/>
      <c r="B682" s="111"/>
      <c r="C682" s="318"/>
      <c r="D682" s="317"/>
      <c r="E682" s="111"/>
      <c r="F682" s="111"/>
      <c r="G682" s="111"/>
      <c r="H682" s="111"/>
      <c r="I682" s="111"/>
      <c r="J682" s="317"/>
    </row>
    <row r="683" spans="1:10" s="109" customFormat="1" ht="21" customHeight="1">
      <c r="A683" s="111"/>
      <c r="B683" s="111"/>
      <c r="C683" s="318"/>
      <c r="D683" s="317"/>
      <c r="E683" s="111"/>
      <c r="F683" s="111"/>
      <c r="G683" s="111"/>
      <c r="H683" s="111"/>
      <c r="I683" s="111"/>
      <c r="J683" s="317"/>
    </row>
    <row r="684" spans="1:10" s="109" customFormat="1" ht="21" customHeight="1">
      <c r="A684" s="111"/>
      <c r="B684" s="111"/>
      <c r="C684" s="318"/>
      <c r="D684" s="317"/>
      <c r="E684" s="111"/>
      <c r="F684" s="111"/>
      <c r="G684" s="111"/>
      <c r="H684" s="111"/>
      <c r="I684" s="111"/>
      <c r="J684" s="317"/>
    </row>
    <row r="685" spans="1:10" s="109" customFormat="1" ht="21" customHeight="1">
      <c r="A685" s="111"/>
      <c r="B685" s="111"/>
      <c r="C685" s="318"/>
      <c r="D685" s="317"/>
      <c r="E685" s="111"/>
      <c r="F685" s="111"/>
      <c r="G685" s="111"/>
      <c r="H685" s="111"/>
      <c r="I685" s="111"/>
      <c r="J685" s="317"/>
    </row>
    <row r="686" spans="1:10" s="109" customFormat="1" ht="21" customHeight="1">
      <c r="A686" s="111"/>
      <c r="B686" s="111"/>
      <c r="C686" s="318"/>
      <c r="D686" s="317"/>
      <c r="E686" s="111"/>
      <c r="F686" s="111"/>
      <c r="G686" s="111"/>
      <c r="H686" s="111"/>
      <c r="I686" s="111"/>
      <c r="J686" s="317"/>
    </row>
    <row r="687" spans="1:10" s="109" customFormat="1" ht="21" customHeight="1">
      <c r="A687" s="111"/>
      <c r="B687" s="111"/>
      <c r="C687" s="318"/>
      <c r="D687" s="317"/>
      <c r="E687" s="111"/>
      <c r="F687" s="111"/>
      <c r="G687" s="111"/>
      <c r="H687" s="111"/>
      <c r="I687" s="111"/>
      <c r="J687" s="317"/>
    </row>
    <row r="688" spans="1:10" s="109" customFormat="1" ht="21" customHeight="1">
      <c r="A688" s="111"/>
      <c r="B688" s="111"/>
      <c r="C688" s="318"/>
      <c r="D688" s="317"/>
      <c r="E688" s="111"/>
      <c r="F688" s="111"/>
      <c r="G688" s="111"/>
      <c r="H688" s="111"/>
      <c r="I688" s="111"/>
      <c r="J688" s="317"/>
    </row>
    <row r="689" spans="1:10" s="109" customFormat="1" ht="21" customHeight="1">
      <c r="A689" s="111"/>
      <c r="B689" s="111"/>
      <c r="C689" s="318"/>
      <c r="D689" s="317"/>
      <c r="E689" s="111"/>
      <c r="F689" s="111"/>
      <c r="G689" s="111"/>
      <c r="H689" s="111"/>
      <c r="I689" s="111"/>
      <c r="J689" s="317"/>
    </row>
    <row r="690" spans="1:10" s="108" customFormat="1" ht="21" customHeight="1">
      <c r="A690" s="111"/>
      <c r="B690" s="111"/>
      <c r="C690" s="318"/>
      <c r="D690" s="317"/>
      <c r="E690" s="111"/>
      <c r="F690" s="111"/>
      <c r="G690" s="111"/>
      <c r="H690" s="111"/>
      <c r="I690" s="111"/>
      <c r="J690" s="317"/>
    </row>
    <row r="691" spans="1:10" s="109" customFormat="1" ht="21" customHeight="1">
      <c r="A691" s="111"/>
      <c r="B691" s="111"/>
      <c r="C691" s="318"/>
      <c r="D691" s="317"/>
      <c r="E691" s="111"/>
      <c r="F691" s="111"/>
      <c r="G691" s="111"/>
      <c r="H691" s="111"/>
      <c r="I691" s="111"/>
      <c r="J691" s="317"/>
    </row>
    <row r="692" spans="1:10" s="109" customFormat="1" ht="21" customHeight="1">
      <c r="A692" s="111"/>
      <c r="B692" s="111"/>
      <c r="C692" s="318"/>
      <c r="D692" s="317"/>
      <c r="E692" s="111"/>
      <c r="F692" s="111"/>
      <c r="G692" s="111"/>
      <c r="H692" s="111"/>
      <c r="I692" s="111"/>
      <c r="J692" s="317"/>
    </row>
    <row r="693" spans="1:10" s="108" customFormat="1" ht="21" customHeight="1">
      <c r="A693" s="111"/>
      <c r="B693" s="111"/>
      <c r="C693" s="318"/>
      <c r="D693" s="317"/>
      <c r="E693" s="111"/>
      <c r="F693" s="111"/>
      <c r="G693" s="111"/>
      <c r="H693" s="111"/>
      <c r="I693" s="111"/>
      <c r="J693" s="317"/>
    </row>
    <row r="694" spans="1:10" s="108" customFormat="1" ht="21" customHeight="1">
      <c r="A694" s="111"/>
      <c r="B694" s="111"/>
      <c r="C694" s="318"/>
      <c r="D694" s="317"/>
      <c r="E694" s="111"/>
      <c r="F694" s="111"/>
      <c r="G694" s="111"/>
      <c r="H694" s="111"/>
      <c r="I694" s="111"/>
      <c r="J694" s="317"/>
    </row>
    <row r="695" spans="1:10" s="108" customFormat="1" ht="21" customHeight="1">
      <c r="A695" s="111"/>
      <c r="B695" s="111"/>
      <c r="C695" s="318"/>
      <c r="D695" s="317"/>
      <c r="E695" s="111"/>
      <c r="F695" s="111"/>
      <c r="G695" s="111"/>
      <c r="H695" s="111"/>
      <c r="I695" s="111"/>
      <c r="J695" s="317"/>
    </row>
    <row r="696" spans="1:10" s="108" customFormat="1" ht="21" customHeight="1">
      <c r="A696" s="111"/>
      <c r="B696" s="111"/>
      <c r="C696" s="318"/>
      <c r="D696" s="317"/>
      <c r="E696" s="111"/>
      <c r="F696" s="111"/>
      <c r="G696" s="111"/>
      <c r="H696" s="111"/>
      <c r="I696" s="111"/>
      <c r="J696" s="317"/>
    </row>
    <row r="697" spans="1:10" s="108" customFormat="1" ht="21" customHeight="1">
      <c r="A697" s="111"/>
      <c r="B697" s="111"/>
      <c r="C697" s="318"/>
      <c r="D697" s="317"/>
      <c r="E697" s="111"/>
      <c r="F697" s="111"/>
      <c r="G697" s="111"/>
      <c r="H697" s="111"/>
      <c r="I697" s="111"/>
      <c r="J697" s="317"/>
    </row>
    <row r="698" spans="1:10" s="108" customFormat="1" ht="21" customHeight="1">
      <c r="A698" s="111"/>
      <c r="B698" s="111"/>
      <c r="C698" s="318"/>
      <c r="D698" s="317"/>
      <c r="E698" s="111"/>
      <c r="F698" s="111"/>
      <c r="G698" s="111"/>
      <c r="H698" s="111"/>
      <c r="I698" s="111"/>
      <c r="J698" s="317"/>
    </row>
    <row r="699" spans="1:10" s="108" customFormat="1" ht="21" customHeight="1">
      <c r="A699" s="111"/>
      <c r="B699" s="111"/>
      <c r="C699" s="318"/>
      <c r="D699" s="317"/>
      <c r="E699" s="111"/>
      <c r="F699" s="111"/>
      <c r="G699" s="111"/>
      <c r="H699" s="111"/>
      <c r="I699" s="111"/>
      <c r="J699" s="317"/>
    </row>
    <row r="700" spans="1:10" s="108" customFormat="1" ht="21" customHeight="1">
      <c r="A700" s="111"/>
      <c r="B700" s="111"/>
      <c r="C700" s="318"/>
      <c r="D700" s="317"/>
      <c r="E700" s="111"/>
      <c r="F700" s="111"/>
      <c r="G700" s="111"/>
      <c r="H700" s="111"/>
      <c r="I700" s="111"/>
      <c r="J700" s="317"/>
    </row>
    <row r="701" spans="1:10" s="108" customFormat="1" ht="21" customHeight="1">
      <c r="A701" s="111"/>
      <c r="B701" s="111"/>
      <c r="C701" s="318"/>
      <c r="D701" s="317"/>
      <c r="E701" s="111"/>
      <c r="F701" s="111"/>
      <c r="G701" s="111"/>
      <c r="H701" s="111"/>
      <c r="I701" s="111"/>
      <c r="J701" s="317"/>
    </row>
    <row r="702" spans="1:10" s="108" customFormat="1" ht="21" customHeight="1">
      <c r="A702" s="111"/>
      <c r="B702" s="111"/>
      <c r="C702" s="318"/>
      <c r="D702" s="317"/>
      <c r="E702" s="111"/>
      <c r="F702" s="111"/>
      <c r="G702" s="111"/>
      <c r="H702" s="111"/>
      <c r="I702" s="111"/>
      <c r="J702" s="317"/>
    </row>
    <row r="703" spans="1:10" s="108" customFormat="1" ht="21" customHeight="1">
      <c r="A703" s="111"/>
      <c r="B703" s="111"/>
      <c r="C703" s="318"/>
      <c r="D703" s="317"/>
      <c r="E703" s="111"/>
      <c r="F703" s="111"/>
      <c r="G703" s="111"/>
      <c r="H703" s="111"/>
      <c r="I703" s="111"/>
      <c r="J703" s="317"/>
    </row>
    <row r="704" spans="1:10" s="108" customFormat="1" ht="21" customHeight="1">
      <c r="A704" s="111"/>
      <c r="B704" s="111"/>
      <c r="C704" s="318"/>
      <c r="D704" s="317"/>
      <c r="E704" s="111"/>
      <c r="F704" s="111"/>
      <c r="G704" s="111"/>
      <c r="H704" s="111"/>
      <c r="I704" s="111"/>
      <c r="J704" s="317"/>
    </row>
    <row r="705" spans="1:10" s="108" customFormat="1" ht="21" customHeight="1">
      <c r="A705" s="111"/>
      <c r="B705" s="111"/>
      <c r="C705" s="318"/>
      <c r="D705" s="317"/>
      <c r="E705" s="111"/>
      <c r="F705" s="111"/>
      <c r="G705" s="111"/>
      <c r="H705" s="111"/>
      <c r="I705" s="111"/>
      <c r="J705" s="317"/>
    </row>
    <row r="706" spans="1:10" s="108" customFormat="1" ht="21" customHeight="1">
      <c r="A706" s="111"/>
      <c r="B706" s="111"/>
      <c r="C706" s="318"/>
      <c r="D706" s="317"/>
      <c r="E706" s="111"/>
      <c r="F706" s="111"/>
      <c r="G706" s="111"/>
      <c r="H706" s="111"/>
      <c r="I706" s="111"/>
      <c r="J706" s="317"/>
    </row>
    <row r="707" spans="1:10" s="108" customFormat="1" ht="21" customHeight="1">
      <c r="A707" s="111"/>
      <c r="B707" s="111"/>
      <c r="C707" s="318"/>
      <c r="D707" s="317"/>
      <c r="E707" s="111"/>
      <c r="F707" s="111"/>
      <c r="G707" s="111"/>
      <c r="H707" s="111"/>
      <c r="I707" s="111"/>
      <c r="J707" s="317"/>
    </row>
    <row r="708" spans="1:10" s="108" customFormat="1" ht="21" customHeight="1">
      <c r="A708" s="111"/>
      <c r="B708" s="111"/>
      <c r="C708" s="318"/>
      <c r="D708" s="317"/>
      <c r="E708" s="111"/>
      <c r="F708" s="111"/>
      <c r="G708" s="111"/>
      <c r="H708" s="111"/>
      <c r="I708" s="111"/>
      <c r="J708" s="317"/>
    </row>
    <row r="709" spans="1:10" s="108" customFormat="1" ht="21" customHeight="1">
      <c r="A709" s="111"/>
      <c r="B709" s="111"/>
      <c r="C709" s="318"/>
      <c r="D709" s="317"/>
      <c r="E709" s="111"/>
      <c r="F709" s="111"/>
      <c r="G709" s="111"/>
      <c r="H709" s="111"/>
      <c r="I709" s="111"/>
      <c r="J709" s="317"/>
    </row>
    <row r="710" spans="1:10" s="108" customFormat="1" ht="21" customHeight="1">
      <c r="A710" s="111"/>
      <c r="B710" s="111"/>
      <c r="C710" s="318"/>
      <c r="D710" s="317"/>
      <c r="E710" s="111"/>
      <c r="F710" s="111"/>
      <c r="G710" s="111"/>
      <c r="H710" s="111"/>
      <c r="I710" s="111"/>
      <c r="J710" s="317"/>
    </row>
    <row r="711" spans="1:10" s="108" customFormat="1" ht="21" customHeight="1">
      <c r="A711" s="111"/>
      <c r="B711" s="111"/>
      <c r="C711" s="318"/>
      <c r="D711" s="317"/>
      <c r="E711" s="111"/>
      <c r="F711" s="111"/>
      <c r="G711" s="111"/>
      <c r="H711" s="111"/>
      <c r="I711" s="111"/>
      <c r="J711" s="317"/>
    </row>
    <row r="712" spans="1:10" s="108" customFormat="1" ht="21" customHeight="1">
      <c r="A712" s="111"/>
      <c r="B712" s="111"/>
      <c r="C712" s="318"/>
      <c r="D712" s="317"/>
      <c r="E712" s="111"/>
      <c r="F712" s="111"/>
      <c r="G712" s="111"/>
      <c r="H712" s="111"/>
      <c r="I712" s="111"/>
      <c r="J712" s="317"/>
    </row>
    <row r="713" spans="1:10" s="108" customFormat="1" ht="21" customHeight="1">
      <c r="A713" s="111"/>
      <c r="B713" s="111"/>
      <c r="C713" s="318"/>
      <c r="D713" s="317"/>
      <c r="E713" s="111"/>
      <c r="F713" s="111"/>
      <c r="G713" s="111"/>
      <c r="H713" s="111"/>
      <c r="I713" s="111"/>
      <c r="J713" s="317"/>
    </row>
    <row r="714" spans="1:10" s="108" customFormat="1" ht="21" customHeight="1">
      <c r="A714" s="111"/>
      <c r="B714" s="111"/>
      <c r="C714" s="318"/>
      <c r="D714" s="317"/>
      <c r="E714" s="111"/>
      <c r="F714" s="111"/>
      <c r="G714" s="111"/>
      <c r="H714" s="111"/>
      <c r="I714" s="111"/>
      <c r="J714" s="317"/>
    </row>
    <row r="715" spans="1:10" s="108" customFormat="1" ht="21" customHeight="1">
      <c r="A715" s="111"/>
      <c r="B715" s="111"/>
      <c r="C715" s="318"/>
      <c r="D715" s="317"/>
      <c r="E715" s="111"/>
      <c r="F715" s="111"/>
      <c r="G715" s="111"/>
      <c r="H715" s="111"/>
      <c r="I715" s="111"/>
      <c r="J715" s="317"/>
    </row>
    <row r="716" spans="1:10" s="108" customFormat="1" ht="21" customHeight="1">
      <c r="A716" s="111"/>
      <c r="B716" s="111"/>
      <c r="C716" s="318"/>
      <c r="D716" s="317"/>
      <c r="E716" s="111"/>
      <c r="F716" s="111"/>
      <c r="G716" s="111"/>
      <c r="H716" s="111"/>
      <c r="I716" s="111"/>
      <c r="J716" s="317"/>
    </row>
    <row r="717" spans="1:10" s="108" customFormat="1" ht="21" customHeight="1">
      <c r="A717" s="111"/>
      <c r="B717" s="111"/>
      <c r="C717" s="318"/>
      <c r="D717" s="317"/>
      <c r="E717" s="111"/>
      <c r="F717" s="111"/>
      <c r="G717" s="111"/>
      <c r="H717" s="111"/>
      <c r="I717" s="111"/>
      <c r="J717" s="317"/>
    </row>
    <row r="718" spans="1:10" s="108" customFormat="1" ht="21" customHeight="1">
      <c r="A718" s="111"/>
      <c r="B718" s="111"/>
      <c r="C718" s="318"/>
      <c r="D718" s="317"/>
      <c r="E718" s="111"/>
      <c r="F718" s="111"/>
      <c r="G718" s="111"/>
      <c r="H718" s="111"/>
      <c r="I718" s="111"/>
      <c r="J718" s="317"/>
    </row>
    <row r="719" spans="1:10" s="108" customFormat="1" ht="21" customHeight="1">
      <c r="A719" s="111"/>
      <c r="B719" s="111"/>
      <c r="C719" s="318"/>
      <c r="D719" s="317"/>
      <c r="E719" s="111"/>
      <c r="F719" s="111"/>
      <c r="G719" s="111"/>
      <c r="H719" s="111"/>
      <c r="I719" s="111"/>
      <c r="J719" s="317"/>
    </row>
    <row r="720" spans="1:10" s="108" customFormat="1" ht="21" customHeight="1">
      <c r="A720" s="111"/>
      <c r="B720" s="111"/>
      <c r="C720" s="318"/>
      <c r="D720" s="317"/>
      <c r="E720" s="111"/>
      <c r="F720" s="111"/>
      <c r="G720" s="111"/>
      <c r="H720" s="111"/>
      <c r="I720" s="111"/>
      <c r="J720" s="317"/>
    </row>
    <row r="721" spans="1:10" s="108" customFormat="1" ht="21" customHeight="1">
      <c r="A721" s="111"/>
      <c r="B721" s="111"/>
      <c r="C721" s="318"/>
      <c r="D721" s="317"/>
      <c r="E721" s="111"/>
      <c r="F721" s="111"/>
      <c r="G721" s="111"/>
      <c r="H721" s="111"/>
      <c r="I721" s="111"/>
      <c r="J721" s="317"/>
    </row>
    <row r="722" spans="1:10" s="108" customFormat="1" ht="21" customHeight="1">
      <c r="A722" s="111"/>
      <c r="B722" s="111"/>
      <c r="C722" s="318"/>
      <c r="D722" s="317"/>
      <c r="E722" s="111"/>
      <c r="F722" s="111"/>
      <c r="G722" s="111"/>
      <c r="H722" s="111"/>
      <c r="I722" s="111"/>
      <c r="J722" s="317"/>
    </row>
    <row r="723" spans="1:10" s="108" customFormat="1" ht="21" customHeight="1">
      <c r="A723" s="111"/>
      <c r="B723" s="111"/>
      <c r="C723" s="318"/>
      <c r="D723" s="317"/>
      <c r="E723" s="111"/>
      <c r="F723" s="111"/>
      <c r="G723" s="111"/>
      <c r="H723" s="111"/>
      <c r="I723" s="111"/>
      <c r="J723" s="317"/>
    </row>
    <row r="724" spans="1:10" s="108" customFormat="1" ht="21" customHeight="1">
      <c r="A724" s="111"/>
      <c r="B724" s="111"/>
      <c r="C724" s="318"/>
      <c r="D724" s="317"/>
      <c r="E724" s="111"/>
      <c r="F724" s="111"/>
      <c r="G724" s="111"/>
      <c r="H724" s="111"/>
      <c r="I724" s="111"/>
      <c r="J724" s="317"/>
    </row>
    <row r="725" spans="1:10" s="108" customFormat="1" ht="21" customHeight="1">
      <c r="A725" s="111"/>
      <c r="B725" s="111"/>
      <c r="C725" s="318"/>
      <c r="D725" s="317"/>
      <c r="E725" s="111"/>
      <c r="F725" s="111"/>
      <c r="G725" s="111"/>
      <c r="H725" s="111"/>
      <c r="I725" s="111"/>
      <c r="J725" s="317"/>
    </row>
    <row r="726" spans="1:10" s="108" customFormat="1" ht="21" customHeight="1">
      <c r="A726" s="111"/>
      <c r="B726" s="111"/>
      <c r="C726" s="318"/>
      <c r="D726" s="317"/>
      <c r="E726" s="111"/>
      <c r="F726" s="111"/>
      <c r="G726" s="111"/>
      <c r="H726" s="111"/>
      <c r="I726" s="111"/>
      <c r="J726" s="317"/>
    </row>
    <row r="727" spans="1:10" s="108" customFormat="1" ht="21" customHeight="1">
      <c r="A727" s="111"/>
      <c r="B727" s="111"/>
      <c r="C727" s="318"/>
      <c r="D727" s="317"/>
      <c r="E727" s="111"/>
      <c r="F727" s="111"/>
      <c r="G727" s="111"/>
      <c r="H727" s="111"/>
      <c r="I727" s="111"/>
      <c r="J727" s="317"/>
    </row>
    <row r="728" spans="1:10" s="108" customFormat="1" ht="21" customHeight="1">
      <c r="A728" s="111"/>
      <c r="B728" s="111"/>
      <c r="C728" s="318"/>
      <c r="D728" s="317"/>
      <c r="E728" s="111"/>
      <c r="F728" s="111"/>
      <c r="G728" s="111"/>
      <c r="H728" s="111"/>
      <c r="I728" s="111"/>
      <c r="J728" s="317"/>
    </row>
    <row r="729" spans="1:10" s="108" customFormat="1" ht="21" customHeight="1">
      <c r="A729" s="111"/>
      <c r="B729" s="111"/>
      <c r="C729" s="318"/>
      <c r="D729" s="317"/>
      <c r="E729" s="111"/>
      <c r="F729" s="111"/>
      <c r="G729" s="111"/>
      <c r="H729" s="111"/>
      <c r="I729" s="111"/>
      <c r="J729" s="317"/>
    </row>
    <row r="730" spans="1:10" s="108" customFormat="1" ht="21" customHeight="1">
      <c r="A730" s="111"/>
      <c r="B730" s="111"/>
      <c r="C730" s="318"/>
      <c r="D730" s="317"/>
      <c r="E730" s="111"/>
      <c r="F730" s="111"/>
      <c r="G730" s="111"/>
      <c r="H730" s="111"/>
      <c r="I730" s="111"/>
      <c r="J730" s="317"/>
    </row>
    <row r="731" spans="1:10" s="108" customFormat="1" ht="21" customHeight="1">
      <c r="A731" s="111"/>
      <c r="B731" s="111"/>
      <c r="C731" s="318"/>
      <c r="D731" s="317"/>
      <c r="E731" s="111"/>
      <c r="F731" s="111"/>
      <c r="G731" s="111"/>
      <c r="H731" s="111"/>
      <c r="I731" s="111"/>
      <c r="J731" s="317"/>
    </row>
    <row r="732" spans="1:10" s="108" customFormat="1" ht="21" customHeight="1">
      <c r="A732" s="111"/>
      <c r="B732" s="111"/>
      <c r="C732" s="318"/>
      <c r="D732" s="317"/>
      <c r="E732" s="111"/>
      <c r="F732" s="111"/>
      <c r="G732" s="111"/>
      <c r="H732" s="111"/>
      <c r="I732" s="111"/>
      <c r="J732" s="317"/>
    </row>
    <row r="733" spans="1:10" s="108" customFormat="1" ht="21" customHeight="1">
      <c r="A733" s="111"/>
      <c r="B733" s="111"/>
      <c r="C733" s="318"/>
      <c r="D733" s="317"/>
      <c r="E733" s="111"/>
      <c r="F733" s="111"/>
      <c r="G733" s="111"/>
      <c r="H733" s="111"/>
      <c r="I733" s="111"/>
      <c r="J733" s="317"/>
    </row>
    <row r="734" spans="1:10" s="108" customFormat="1" ht="21" customHeight="1">
      <c r="A734" s="111"/>
      <c r="B734" s="111"/>
      <c r="C734" s="318"/>
      <c r="D734" s="317"/>
      <c r="E734" s="111"/>
      <c r="F734" s="111"/>
      <c r="G734" s="111"/>
      <c r="H734" s="111"/>
      <c r="I734" s="111"/>
      <c r="J734" s="317"/>
    </row>
    <row r="735" spans="1:10" s="108" customFormat="1" ht="21" customHeight="1">
      <c r="A735" s="111"/>
      <c r="B735" s="111"/>
      <c r="C735" s="318"/>
      <c r="D735" s="317"/>
      <c r="E735" s="111"/>
      <c r="F735" s="111"/>
      <c r="G735" s="111"/>
      <c r="H735" s="111"/>
      <c r="I735" s="111"/>
      <c r="J735" s="317"/>
    </row>
    <row r="736" spans="1:10" s="108" customFormat="1" ht="21" customHeight="1">
      <c r="A736" s="111"/>
      <c r="B736" s="111"/>
      <c r="C736" s="318"/>
      <c r="D736" s="317"/>
      <c r="E736" s="111"/>
      <c r="F736" s="111"/>
      <c r="G736" s="111"/>
      <c r="H736" s="111"/>
      <c r="I736" s="111"/>
      <c r="J736" s="317"/>
    </row>
    <row r="737" spans="1:10" s="108" customFormat="1" ht="21" customHeight="1">
      <c r="A737" s="111"/>
      <c r="B737" s="111"/>
      <c r="C737" s="318"/>
      <c r="D737" s="317"/>
      <c r="E737" s="111"/>
      <c r="F737" s="111"/>
      <c r="G737" s="111"/>
      <c r="H737" s="111"/>
      <c r="I737" s="111"/>
      <c r="J737" s="317"/>
    </row>
    <row r="738" spans="1:10" s="108" customFormat="1" ht="21" customHeight="1">
      <c r="A738" s="111"/>
      <c r="B738" s="111"/>
      <c r="C738" s="318"/>
      <c r="D738" s="317"/>
      <c r="E738" s="111"/>
      <c r="F738" s="111"/>
      <c r="G738" s="111"/>
      <c r="H738" s="111"/>
      <c r="I738" s="111"/>
      <c r="J738" s="317"/>
    </row>
    <row r="739" spans="1:10" s="108" customFormat="1" ht="21" customHeight="1">
      <c r="A739" s="111"/>
      <c r="B739" s="111"/>
      <c r="C739" s="318"/>
      <c r="D739" s="317"/>
      <c r="E739" s="111"/>
      <c r="F739" s="111"/>
      <c r="G739" s="111"/>
      <c r="H739" s="111"/>
      <c r="I739" s="111"/>
      <c r="J739" s="317"/>
    </row>
    <row r="740" spans="1:10" s="108" customFormat="1" ht="21" customHeight="1">
      <c r="A740" s="111"/>
      <c r="B740" s="111"/>
      <c r="C740" s="318"/>
      <c r="D740" s="317"/>
      <c r="E740" s="111"/>
      <c r="F740" s="111"/>
      <c r="G740" s="111"/>
      <c r="H740" s="111"/>
      <c r="I740" s="111"/>
      <c r="J740" s="317"/>
    </row>
    <row r="741" spans="1:10" s="108" customFormat="1" ht="21" customHeight="1">
      <c r="A741" s="111"/>
      <c r="B741" s="111"/>
      <c r="C741" s="318"/>
      <c r="D741" s="317"/>
      <c r="E741" s="111"/>
      <c r="F741" s="111"/>
      <c r="G741" s="111"/>
      <c r="H741" s="111"/>
      <c r="I741" s="111"/>
      <c r="J741" s="317"/>
    </row>
    <row r="742" spans="1:10" s="108" customFormat="1" ht="21" customHeight="1">
      <c r="A742" s="111"/>
      <c r="B742" s="111"/>
      <c r="C742" s="318"/>
      <c r="D742" s="317"/>
      <c r="E742" s="111"/>
      <c r="F742" s="111"/>
      <c r="G742" s="111"/>
      <c r="H742" s="111"/>
      <c r="I742" s="111"/>
      <c r="J742" s="317"/>
    </row>
    <row r="743" spans="1:10" s="108" customFormat="1" ht="21" customHeight="1">
      <c r="A743" s="111"/>
      <c r="B743" s="111"/>
      <c r="C743" s="318"/>
      <c r="D743" s="317"/>
      <c r="E743" s="111"/>
      <c r="F743" s="111"/>
      <c r="G743" s="111"/>
      <c r="H743" s="111"/>
      <c r="I743" s="111"/>
      <c r="J743" s="317"/>
    </row>
    <row r="744" spans="1:10" s="108" customFormat="1" ht="21" customHeight="1">
      <c r="A744" s="111"/>
      <c r="B744" s="111"/>
      <c r="C744" s="318"/>
      <c r="D744" s="317"/>
      <c r="E744" s="111"/>
      <c r="F744" s="111"/>
      <c r="G744" s="111"/>
      <c r="H744" s="111"/>
      <c r="I744" s="111"/>
      <c r="J744" s="317"/>
    </row>
    <row r="745" spans="1:10" s="108" customFormat="1" ht="21" customHeight="1">
      <c r="A745" s="111"/>
      <c r="B745" s="111"/>
      <c r="C745" s="318"/>
      <c r="D745" s="317"/>
      <c r="E745" s="111"/>
      <c r="F745" s="111"/>
      <c r="G745" s="111"/>
      <c r="H745" s="111"/>
      <c r="I745" s="111"/>
      <c r="J745" s="317"/>
    </row>
    <row r="746" spans="1:10" s="108" customFormat="1" ht="21" customHeight="1">
      <c r="A746" s="111"/>
      <c r="B746" s="111"/>
      <c r="C746" s="318"/>
      <c r="D746" s="317"/>
      <c r="E746" s="111"/>
      <c r="F746" s="111"/>
      <c r="G746" s="111"/>
      <c r="H746" s="111"/>
      <c r="I746" s="111"/>
      <c r="J746" s="317"/>
    </row>
    <row r="747" spans="1:10" s="108" customFormat="1" ht="21" customHeight="1">
      <c r="A747" s="111"/>
      <c r="B747" s="111"/>
      <c r="C747" s="318"/>
      <c r="D747" s="317"/>
      <c r="E747" s="111"/>
      <c r="F747" s="111"/>
      <c r="G747" s="111"/>
      <c r="H747" s="111"/>
      <c r="I747" s="111"/>
      <c r="J747" s="317"/>
    </row>
    <row r="748" spans="1:10" s="108" customFormat="1" ht="21" customHeight="1">
      <c r="A748" s="111"/>
      <c r="B748" s="111"/>
      <c r="C748" s="318"/>
      <c r="D748" s="317"/>
      <c r="E748" s="111"/>
      <c r="F748" s="111"/>
      <c r="G748" s="111"/>
      <c r="H748" s="111"/>
      <c r="I748" s="111"/>
      <c r="J748" s="317"/>
    </row>
    <row r="749" spans="1:10" s="108" customFormat="1" ht="21" customHeight="1">
      <c r="A749" s="111"/>
      <c r="B749" s="111"/>
      <c r="C749" s="318"/>
      <c r="D749" s="317"/>
      <c r="E749" s="111"/>
      <c r="F749" s="111"/>
      <c r="G749" s="111"/>
      <c r="H749" s="111"/>
      <c r="I749" s="111"/>
      <c r="J749" s="317"/>
    </row>
    <row r="750" spans="1:10" s="108" customFormat="1" ht="21" customHeight="1">
      <c r="A750" s="111"/>
      <c r="B750" s="111"/>
      <c r="C750" s="318"/>
      <c r="D750" s="317"/>
      <c r="E750" s="111"/>
      <c r="F750" s="111"/>
      <c r="G750" s="111"/>
      <c r="H750" s="111"/>
      <c r="I750" s="111"/>
      <c r="J750" s="317"/>
    </row>
    <row r="751" spans="1:10" s="108" customFormat="1" ht="21" customHeight="1">
      <c r="A751" s="111"/>
      <c r="B751" s="111"/>
      <c r="C751" s="318"/>
      <c r="D751" s="317"/>
      <c r="E751" s="111"/>
      <c r="F751" s="111"/>
      <c r="G751" s="111"/>
      <c r="H751" s="111"/>
      <c r="I751" s="111"/>
      <c r="J751" s="317"/>
    </row>
    <row r="752" spans="1:10" s="108" customFormat="1" ht="21" customHeight="1">
      <c r="A752" s="111"/>
      <c r="B752" s="111"/>
      <c r="C752" s="318"/>
      <c r="D752" s="317"/>
      <c r="E752" s="111"/>
      <c r="F752" s="111"/>
      <c r="G752" s="111"/>
      <c r="H752" s="111"/>
      <c r="I752" s="111"/>
      <c r="J752" s="317"/>
    </row>
    <row r="753" spans="1:10" s="108" customFormat="1" ht="21" customHeight="1">
      <c r="A753" s="111"/>
      <c r="B753" s="111"/>
      <c r="C753" s="318"/>
      <c r="D753" s="317"/>
      <c r="E753" s="111"/>
      <c r="F753" s="111"/>
      <c r="G753" s="111"/>
      <c r="H753" s="111"/>
      <c r="I753" s="111"/>
      <c r="J753" s="317"/>
    </row>
    <row r="754" spans="1:10" s="108" customFormat="1" ht="21" customHeight="1">
      <c r="A754" s="111"/>
      <c r="B754" s="111"/>
      <c r="C754" s="318"/>
      <c r="D754" s="317"/>
      <c r="E754" s="111"/>
      <c r="F754" s="111"/>
      <c r="G754" s="111"/>
      <c r="H754" s="111"/>
      <c r="I754" s="111"/>
      <c r="J754" s="317"/>
    </row>
    <row r="755" spans="1:10" s="108" customFormat="1" ht="21" customHeight="1">
      <c r="A755" s="111"/>
      <c r="B755" s="111"/>
      <c r="C755" s="318"/>
      <c r="D755" s="317"/>
      <c r="E755" s="111"/>
      <c r="F755" s="111"/>
      <c r="G755" s="111"/>
      <c r="H755" s="111"/>
      <c r="I755" s="111"/>
      <c r="J755" s="317"/>
    </row>
    <row r="756" spans="1:10" s="108" customFormat="1" ht="21" customHeight="1">
      <c r="A756" s="111"/>
      <c r="B756" s="111"/>
      <c r="C756" s="318"/>
      <c r="D756" s="317"/>
      <c r="E756" s="111"/>
      <c r="F756" s="111"/>
      <c r="G756" s="111"/>
      <c r="H756" s="111"/>
      <c r="I756" s="111"/>
      <c r="J756" s="317"/>
    </row>
    <row r="757" spans="1:10" s="108" customFormat="1" ht="21" customHeight="1">
      <c r="A757" s="111"/>
      <c r="B757" s="111"/>
      <c r="C757" s="318"/>
      <c r="D757" s="317"/>
      <c r="E757" s="111"/>
      <c r="F757" s="111"/>
      <c r="G757" s="111"/>
      <c r="H757" s="111"/>
      <c r="I757" s="111"/>
      <c r="J757" s="317"/>
    </row>
    <row r="758" spans="1:10" s="108" customFormat="1" ht="21" customHeight="1">
      <c r="A758" s="111"/>
      <c r="B758" s="111"/>
      <c r="C758" s="318"/>
      <c r="D758" s="317"/>
      <c r="E758" s="111"/>
      <c r="F758" s="111"/>
      <c r="G758" s="111"/>
      <c r="H758" s="111"/>
      <c r="I758" s="111"/>
      <c r="J758" s="317"/>
    </row>
    <row r="759" spans="1:10" s="108" customFormat="1" ht="21" customHeight="1">
      <c r="A759" s="111"/>
      <c r="B759" s="111"/>
      <c r="C759" s="318"/>
      <c r="D759" s="317"/>
      <c r="E759" s="111"/>
      <c r="F759" s="111"/>
      <c r="G759" s="111"/>
      <c r="H759" s="111"/>
      <c r="I759" s="111"/>
      <c r="J759" s="317"/>
    </row>
    <row r="760" spans="1:10" s="108" customFormat="1" ht="21" customHeight="1">
      <c r="A760" s="111"/>
      <c r="B760" s="111"/>
      <c r="C760" s="318"/>
      <c r="D760" s="317"/>
      <c r="E760" s="111"/>
      <c r="F760" s="111"/>
      <c r="G760" s="111"/>
      <c r="H760" s="111"/>
      <c r="I760" s="111"/>
      <c r="J760" s="317"/>
    </row>
    <row r="761" spans="1:10" s="108" customFormat="1" ht="21" customHeight="1">
      <c r="A761" s="111"/>
      <c r="B761" s="111"/>
      <c r="C761" s="318"/>
      <c r="D761" s="317"/>
      <c r="E761" s="111"/>
      <c r="F761" s="111"/>
      <c r="G761" s="111"/>
      <c r="H761" s="111"/>
      <c r="I761" s="111"/>
      <c r="J761" s="317"/>
    </row>
    <row r="762" spans="1:10" s="108" customFormat="1" ht="21" customHeight="1">
      <c r="A762" s="111"/>
      <c r="B762" s="111"/>
      <c r="C762" s="318"/>
      <c r="D762" s="317"/>
      <c r="E762" s="111"/>
      <c r="F762" s="111"/>
      <c r="G762" s="111"/>
      <c r="H762" s="111"/>
      <c r="I762" s="111"/>
      <c r="J762" s="317"/>
    </row>
    <row r="763" spans="1:10" s="108" customFormat="1" ht="21" customHeight="1">
      <c r="A763" s="111"/>
      <c r="B763" s="111"/>
      <c r="C763" s="318"/>
      <c r="D763" s="317"/>
      <c r="E763" s="111"/>
      <c r="F763" s="111"/>
      <c r="G763" s="111"/>
      <c r="H763" s="111"/>
      <c r="I763" s="111"/>
      <c r="J763" s="317"/>
    </row>
    <row r="764" spans="1:10" s="108" customFormat="1" ht="21" customHeight="1">
      <c r="A764" s="111"/>
      <c r="B764" s="111"/>
      <c r="C764" s="318"/>
      <c r="D764" s="317"/>
      <c r="E764" s="111"/>
      <c r="F764" s="111"/>
      <c r="G764" s="111"/>
      <c r="H764" s="111"/>
      <c r="I764" s="111"/>
      <c r="J764" s="317"/>
    </row>
    <row r="765" spans="1:10" s="108" customFormat="1" ht="21" customHeight="1">
      <c r="A765" s="111"/>
      <c r="B765" s="111"/>
      <c r="C765" s="318"/>
      <c r="D765" s="317"/>
      <c r="E765" s="111"/>
      <c r="F765" s="111"/>
      <c r="G765" s="111"/>
      <c r="H765" s="111"/>
      <c r="I765" s="111"/>
      <c r="J765" s="317"/>
    </row>
    <row r="766" spans="1:10" s="108" customFormat="1" ht="21" customHeight="1">
      <c r="A766" s="111"/>
      <c r="B766" s="111"/>
      <c r="C766" s="318"/>
      <c r="D766" s="317"/>
      <c r="E766" s="111"/>
      <c r="F766" s="111"/>
      <c r="G766" s="111"/>
      <c r="H766" s="111"/>
      <c r="I766" s="111"/>
      <c r="J766" s="317"/>
    </row>
    <row r="767" spans="1:10" s="108" customFormat="1" ht="21" customHeight="1">
      <c r="A767" s="111"/>
      <c r="B767" s="111"/>
      <c r="C767" s="318"/>
      <c r="D767" s="317"/>
      <c r="E767" s="111"/>
      <c r="F767" s="111"/>
      <c r="G767" s="111"/>
      <c r="H767" s="111"/>
      <c r="I767" s="111"/>
      <c r="J767" s="317"/>
    </row>
    <row r="768" spans="1:10" s="108" customFormat="1" ht="21" customHeight="1">
      <c r="A768" s="111"/>
      <c r="B768" s="111"/>
      <c r="C768" s="318"/>
      <c r="D768" s="317"/>
      <c r="E768" s="111"/>
      <c r="F768" s="111"/>
      <c r="G768" s="111"/>
      <c r="H768" s="111"/>
      <c r="I768" s="111"/>
      <c r="J768" s="317"/>
    </row>
    <row r="769" spans="1:10" s="108" customFormat="1" ht="21" customHeight="1">
      <c r="A769" s="111"/>
      <c r="B769" s="111"/>
      <c r="C769" s="318"/>
      <c r="D769" s="317"/>
      <c r="E769" s="111"/>
      <c r="F769" s="111"/>
      <c r="G769" s="111"/>
      <c r="H769" s="111"/>
      <c r="I769" s="111"/>
      <c r="J769" s="317"/>
    </row>
    <row r="770" spans="1:10" s="108" customFormat="1" ht="21" customHeight="1">
      <c r="A770" s="111"/>
      <c r="B770" s="111"/>
      <c r="C770" s="318"/>
      <c r="D770" s="317"/>
      <c r="E770" s="111"/>
      <c r="F770" s="111"/>
      <c r="G770" s="111"/>
      <c r="H770" s="111"/>
      <c r="I770" s="111"/>
      <c r="J770" s="317"/>
    </row>
    <row r="771" spans="1:10" s="108" customFormat="1" ht="21" customHeight="1">
      <c r="A771" s="111"/>
      <c r="B771" s="111"/>
      <c r="C771" s="318"/>
      <c r="D771" s="317"/>
      <c r="E771" s="111"/>
      <c r="F771" s="111"/>
      <c r="G771" s="111"/>
      <c r="H771" s="111"/>
      <c r="I771" s="111"/>
      <c r="J771" s="317"/>
    </row>
    <row r="772" spans="1:10" s="108" customFormat="1" ht="21" customHeight="1">
      <c r="A772" s="111"/>
      <c r="B772" s="111"/>
      <c r="C772" s="318"/>
      <c r="D772" s="317"/>
      <c r="E772" s="111"/>
      <c r="F772" s="111"/>
      <c r="G772" s="111"/>
      <c r="H772" s="111"/>
      <c r="I772" s="111"/>
      <c r="J772" s="317"/>
    </row>
    <row r="773" spans="1:10" s="108" customFormat="1" ht="21" customHeight="1">
      <c r="A773" s="111"/>
      <c r="B773" s="111"/>
      <c r="C773" s="318"/>
      <c r="D773" s="317"/>
      <c r="E773" s="111"/>
      <c r="F773" s="111"/>
      <c r="G773" s="111"/>
      <c r="H773" s="111"/>
      <c r="I773" s="111"/>
      <c r="J773" s="317"/>
    </row>
    <row r="774" spans="1:10" s="108" customFormat="1" ht="21" customHeight="1">
      <c r="A774" s="111"/>
      <c r="B774" s="111"/>
      <c r="C774" s="318"/>
      <c r="D774" s="317"/>
      <c r="E774" s="111"/>
      <c r="F774" s="111"/>
      <c r="G774" s="111"/>
      <c r="H774" s="111"/>
      <c r="I774" s="111"/>
      <c r="J774" s="317"/>
    </row>
    <row r="775" spans="1:10" s="108" customFormat="1" ht="21" customHeight="1">
      <c r="A775" s="111"/>
      <c r="B775" s="111"/>
      <c r="C775" s="318"/>
      <c r="D775" s="317"/>
      <c r="E775" s="111"/>
      <c r="F775" s="111"/>
      <c r="G775" s="111"/>
      <c r="H775" s="111"/>
      <c r="I775" s="111"/>
      <c r="J775" s="317"/>
    </row>
    <row r="776" spans="1:10" s="108" customFormat="1" ht="21" customHeight="1">
      <c r="A776" s="111"/>
      <c r="B776" s="111"/>
      <c r="C776" s="318"/>
      <c r="D776" s="317"/>
      <c r="E776" s="111"/>
      <c r="F776" s="111"/>
      <c r="G776" s="111"/>
      <c r="H776" s="111"/>
      <c r="I776" s="111"/>
      <c r="J776" s="317"/>
    </row>
    <row r="777" spans="1:10" s="108" customFormat="1" ht="21" customHeight="1">
      <c r="A777" s="111"/>
      <c r="B777" s="111"/>
      <c r="C777" s="318"/>
      <c r="D777" s="317"/>
      <c r="E777" s="111"/>
      <c r="F777" s="111"/>
      <c r="G777" s="111"/>
      <c r="H777" s="111"/>
      <c r="I777" s="111"/>
      <c r="J777" s="317"/>
    </row>
    <row r="778" spans="1:10" s="108" customFormat="1" ht="21" customHeight="1">
      <c r="A778" s="111"/>
      <c r="B778" s="111"/>
      <c r="C778" s="318"/>
      <c r="D778" s="317"/>
      <c r="E778" s="111"/>
      <c r="F778" s="111"/>
      <c r="G778" s="111"/>
      <c r="H778" s="111"/>
      <c r="I778" s="111"/>
      <c r="J778" s="317"/>
    </row>
    <row r="779" spans="1:10" s="108" customFormat="1" ht="21" customHeight="1">
      <c r="A779" s="111"/>
      <c r="B779" s="111"/>
      <c r="C779" s="318"/>
      <c r="D779" s="317"/>
      <c r="E779" s="111"/>
      <c r="F779" s="111"/>
      <c r="G779" s="111"/>
      <c r="H779" s="111"/>
      <c r="I779" s="111"/>
      <c r="J779" s="317"/>
    </row>
    <row r="780" spans="1:10" s="108" customFormat="1" ht="21" customHeight="1">
      <c r="A780" s="111"/>
      <c r="B780" s="111"/>
      <c r="C780" s="318"/>
      <c r="D780" s="317"/>
      <c r="E780" s="111"/>
      <c r="F780" s="111"/>
      <c r="G780" s="111"/>
      <c r="H780" s="111"/>
      <c r="I780" s="111"/>
      <c r="J780" s="317"/>
    </row>
    <row r="781" spans="1:10" s="109" customFormat="1" ht="21" customHeight="1">
      <c r="A781" s="111"/>
      <c r="B781" s="111"/>
      <c r="C781" s="318"/>
      <c r="D781" s="317"/>
      <c r="E781" s="111"/>
      <c r="F781" s="111"/>
      <c r="G781" s="111"/>
      <c r="H781" s="111"/>
      <c r="I781" s="111"/>
      <c r="J781" s="317"/>
    </row>
    <row r="782" spans="1:10" s="109" customFormat="1" ht="21" customHeight="1">
      <c r="A782" s="111"/>
      <c r="B782" s="111"/>
      <c r="C782" s="318"/>
      <c r="D782" s="317"/>
      <c r="E782" s="111"/>
      <c r="F782" s="111"/>
      <c r="G782" s="111"/>
      <c r="H782" s="111"/>
      <c r="I782" s="111"/>
      <c r="J782" s="317"/>
    </row>
    <row r="783" spans="1:10" s="108" customFormat="1" ht="21" customHeight="1">
      <c r="A783" s="111"/>
      <c r="B783" s="111"/>
      <c r="C783" s="318"/>
      <c r="D783" s="317"/>
      <c r="E783" s="111"/>
      <c r="F783" s="111"/>
      <c r="G783" s="111"/>
      <c r="H783" s="111"/>
      <c r="I783" s="111"/>
      <c r="J783" s="317"/>
    </row>
    <row r="784" spans="1:10" s="108" customFormat="1" ht="21" customHeight="1">
      <c r="A784" s="111"/>
      <c r="B784" s="111"/>
      <c r="C784" s="318"/>
      <c r="D784" s="317"/>
      <c r="E784" s="111"/>
      <c r="F784" s="111"/>
      <c r="G784" s="111"/>
      <c r="H784" s="111"/>
      <c r="I784" s="111"/>
      <c r="J784" s="317"/>
    </row>
    <row r="785" spans="1:10" s="108" customFormat="1" ht="21" customHeight="1">
      <c r="A785" s="111"/>
      <c r="B785" s="111"/>
      <c r="C785" s="318"/>
      <c r="D785" s="317"/>
      <c r="E785" s="111"/>
      <c r="F785" s="111"/>
      <c r="G785" s="111"/>
      <c r="H785" s="111"/>
      <c r="I785" s="111"/>
      <c r="J785" s="317"/>
    </row>
    <row r="786" spans="1:10" s="108" customFormat="1" ht="21" customHeight="1">
      <c r="A786" s="111"/>
      <c r="B786" s="111"/>
      <c r="C786" s="318"/>
      <c r="D786" s="317"/>
      <c r="E786" s="111"/>
      <c r="F786" s="111"/>
      <c r="G786" s="111"/>
      <c r="H786" s="111"/>
      <c r="I786" s="111"/>
      <c r="J786" s="317"/>
    </row>
    <row r="787" spans="1:10" s="108" customFormat="1" ht="21" customHeight="1">
      <c r="A787" s="111"/>
      <c r="B787" s="111"/>
      <c r="C787" s="318"/>
      <c r="D787" s="317"/>
      <c r="E787" s="111"/>
      <c r="F787" s="111"/>
      <c r="G787" s="111"/>
      <c r="H787" s="111"/>
      <c r="I787" s="111"/>
      <c r="J787" s="317"/>
    </row>
    <row r="788" spans="1:10" s="108" customFormat="1" ht="21" customHeight="1">
      <c r="A788" s="111"/>
      <c r="B788" s="111"/>
      <c r="C788" s="318"/>
      <c r="D788" s="317"/>
      <c r="E788" s="111"/>
      <c r="F788" s="111"/>
      <c r="G788" s="111"/>
      <c r="H788" s="111"/>
      <c r="I788" s="111"/>
      <c r="J788" s="317"/>
    </row>
    <row r="789" spans="1:10" s="108" customFormat="1" ht="21" customHeight="1">
      <c r="A789" s="111"/>
      <c r="B789" s="111"/>
      <c r="C789" s="318"/>
      <c r="D789" s="317"/>
      <c r="E789" s="111"/>
      <c r="F789" s="111"/>
      <c r="G789" s="111"/>
      <c r="H789" s="111"/>
      <c r="I789" s="111"/>
      <c r="J789" s="317"/>
    </row>
    <row r="790" spans="1:10" s="108" customFormat="1" ht="21" customHeight="1">
      <c r="A790" s="111"/>
      <c r="B790" s="111"/>
      <c r="C790" s="318"/>
      <c r="D790" s="317"/>
      <c r="E790" s="111"/>
      <c r="F790" s="111"/>
      <c r="G790" s="111"/>
      <c r="H790" s="111"/>
      <c r="I790" s="111"/>
      <c r="J790" s="317"/>
    </row>
    <row r="791" spans="1:10" s="108" customFormat="1" ht="21" customHeight="1">
      <c r="A791" s="111"/>
      <c r="B791" s="111"/>
      <c r="C791" s="318"/>
      <c r="D791" s="317"/>
      <c r="E791" s="111"/>
      <c r="F791" s="111"/>
      <c r="G791" s="111"/>
      <c r="H791" s="111"/>
      <c r="I791" s="111"/>
      <c r="J791" s="317"/>
    </row>
    <row r="792" spans="1:10" s="108" customFormat="1" ht="21" customHeight="1">
      <c r="A792" s="111"/>
      <c r="B792" s="111"/>
      <c r="C792" s="318"/>
      <c r="D792" s="317"/>
      <c r="E792" s="111"/>
      <c r="F792" s="111"/>
      <c r="G792" s="111"/>
      <c r="H792" s="111"/>
      <c r="I792" s="111"/>
      <c r="J792" s="317"/>
    </row>
    <row r="793" spans="1:10" s="108" customFormat="1" ht="21" customHeight="1">
      <c r="A793" s="111"/>
      <c r="B793" s="111"/>
      <c r="C793" s="318"/>
      <c r="D793" s="317"/>
      <c r="E793" s="111"/>
      <c r="F793" s="111"/>
      <c r="G793" s="111"/>
      <c r="H793" s="111"/>
      <c r="I793" s="111"/>
      <c r="J793" s="317"/>
    </row>
    <row r="794" spans="1:10" s="108" customFormat="1" ht="21" customHeight="1">
      <c r="A794" s="111"/>
      <c r="B794" s="111"/>
      <c r="C794" s="318"/>
      <c r="D794" s="317"/>
      <c r="E794" s="111"/>
      <c r="F794" s="111"/>
      <c r="G794" s="111"/>
      <c r="H794" s="111"/>
      <c r="I794" s="111"/>
      <c r="J794" s="317"/>
    </row>
    <row r="795" spans="1:10" s="108" customFormat="1" ht="21" customHeight="1">
      <c r="A795" s="111"/>
      <c r="B795" s="111"/>
      <c r="C795" s="318"/>
      <c r="D795" s="317"/>
      <c r="E795" s="111"/>
      <c r="F795" s="111"/>
      <c r="G795" s="111"/>
      <c r="H795" s="111"/>
      <c r="I795" s="111"/>
      <c r="J795" s="317"/>
    </row>
    <row r="796" spans="1:10" s="108" customFormat="1" ht="21" customHeight="1">
      <c r="A796" s="111"/>
      <c r="B796" s="111"/>
      <c r="C796" s="318"/>
      <c r="D796" s="317"/>
      <c r="E796" s="111"/>
      <c r="F796" s="111"/>
      <c r="G796" s="111"/>
      <c r="H796" s="111"/>
      <c r="I796" s="111"/>
      <c r="J796" s="317"/>
    </row>
    <row r="797" spans="1:10" s="108" customFormat="1" ht="21" customHeight="1">
      <c r="A797" s="111"/>
      <c r="B797" s="111"/>
      <c r="C797" s="318"/>
      <c r="D797" s="317"/>
      <c r="E797" s="111"/>
      <c r="F797" s="111"/>
      <c r="G797" s="111"/>
      <c r="H797" s="111"/>
      <c r="I797" s="111"/>
      <c r="J797" s="317"/>
    </row>
    <row r="798" spans="1:10" s="108" customFormat="1" ht="21" customHeight="1">
      <c r="A798" s="111"/>
      <c r="B798" s="111"/>
      <c r="C798" s="318"/>
      <c r="D798" s="317"/>
      <c r="E798" s="111"/>
      <c r="F798" s="111"/>
      <c r="G798" s="111"/>
      <c r="H798" s="111"/>
      <c r="I798" s="111"/>
      <c r="J798" s="317"/>
    </row>
    <row r="799" spans="1:10" s="108" customFormat="1" ht="21" customHeight="1">
      <c r="A799" s="111"/>
      <c r="B799" s="111"/>
      <c r="C799" s="318"/>
      <c r="D799" s="317"/>
      <c r="E799" s="111"/>
      <c r="F799" s="111"/>
      <c r="G799" s="111"/>
      <c r="H799" s="111"/>
      <c r="I799" s="111"/>
      <c r="J799" s="317"/>
    </row>
    <row r="800" spans="1:10" s="108" customFormat="1" ht="21" customHeight="1">
      <c r="A800" s="111"/>
      <c r="B800" s="111"/>
      <c r="C800" s="318"/>
      <c r="D800" s="317"/>
      <c r="E800" s="111"/>
      <c r="F800" s="111"/>
      <c r="G800" s="111"/>
      <c r="H800" s="111"/>
      <c r="I800" s="111"/>
      <c r="J800" s="317"/>
    </row>
    <row r="801" spans="1:10" s="108" customFormat="1" ht="21" customHeight="1">
      <c r="A801" s="111"/>
      <c r="B801" s="111"/>
      <c r="C801" s="318"/>
      <c r="D801" s="317"/>
      <c r="E801" s="111"/>
      <c r="F801" s="111"/>
      <c r="G801" s="111"/>
      <c r="H801" s="111"/>
      <c r="I801" s="111"/>
      <c r="J801" s="317"/>
    </row>
    <row r="802" spans="1:10" s="108" customFormat="1" ht="21" customHeight="1">
      <c r="A802" s="111"/>
      <c r="B802" s="111"/>
      <c r="C802" s="318"/>
      <c r="D802" s="317"/>
      <c r="E802" s="111"/>
      <c r="F802" s="111"/>
      <c r="G802" s="111"/>
      <c r="H802" s="111"/>
      <c r="I802" s="111"/>
      <c r="J802" s="317"/>
    </row>
    <row r="803" spans="1:10" s="108" customFormat="1" ht="21" customHeight="1">
      <c r="A803" s="111"/>
      <c r="B803" s="111"/>
      <c r="C803" s="318"/>
      <c r="D803" s="317"/>
      <c r="E803" s="111"/>
      <c r="F803" s="111"/>
      <c r="G803" s="111"/>
      <c r="H803" s="111"/>
      <c r="I803" s="111"/>
      <c r="J803" s="317"/>
    </row>
    <row r="804" spans="1:10" s="108" customFormat="1" ht="21" customHeight="1">
      <c r="A804" s="111"/>
      <c r="B804" s="111"/>
      <c r="C804" s="318"/>
      <c r="D804" s="317"/>
      <c r="E804" s="111"/>
      <c r="F804" s="111"/>
      <c r="G804" s="111"/>
      <c r="H804" s="111"/>
      <c r="I804" s="111"/>
      <c r="J804" s="317"/>
    </row>
    <row r="805" spans="1:10" s="108" customFormat="1" ht="21" customHeight="1">
      <c r="A805" s="111"/>
      <c r="B805" s="111"/>
      <c r="C805" s="318"/>
      <c r="D805" s="317"/>
      <c r="E805" s="111"/>
      <c r="F805" s="111"/>
      <c r="G805" s="111"/>
      <c r="H805" s="111"/>
      <c r="I805" s="111"/>
      <c r="J805" s="317"/>
    </row>
    <row r="806" spans="1:10" s="108" customFormat="1" ht="21" customHeight="1">
      <c r="A806" s="111"/>
      <c r="B806" s="111"/>
      <c r="C806" s="318"/>
      <c r="D806" s="317"/>
      <c r="E806" s="111"/>
      <c r="F806" s="111"/>
      <c r="G806" s="111"/>
      <c r="H806" s="111"/>
      <c r="I806" s="111"/>
      <c r="J806" s="317"/>
    </row>
    <row r="807" spans="1:10" s="108" customFormat="1" ht="21" customHeight="1">
      <c r="A807" s="111"/>
      <c r="B807" s="111"/>
      <c r="C807" s="318"/>
      <c r="D807" s="317"/>
      <c r="E807" s="111"/>
      <c r="F807" s="111"/>
      <c r="G807" s="111"/>
      <c r="H807" s="111"/>
      <c r="I807" s="111"/>
      <c r="J807" s="317"/>
    </row>
    <row r="808" spans="1:10" s="108" customFormat="1" ht="21" customHeight="1">
      <c r="A808" s="111"/>
      <c r="B808" s="111"/>
      <c r="C808" s="318"/>
      <c r="D808" s="317"/>
      <c r="E808" s="111"/>
      <c r="F808" s="111"/>
      <c r="G808" s="111"/>
      <c r="H808" s="111"/>
      <c r="I808" s="111"/>
      <c r="J808" s="317"/>
    </row>
    <row r="809" spans="1:10" s="108" customFormat="1" ht="21" customHeight="1">
      <c r="A809" s="111"/>
      <c r="B809" s="111"/>
      <c r="C809" s="318"/>
      <c r="D809" s="317"/>
      <c r="E809" s="111"/>
      <c r="F809" s="111"/>
      <c r="G809" s="111"/>
      <c r="H809" s="111"/>
      <c r="I809" s="111"/>
      <c r="J809" s="317"/>
    </row>
    <row r="810" spans="1:10" s="108" customFormat="1" ht="21" customHeight="1">
      <c r="A810" s="111"/>
      <c r="B810" s="111"/>
      <c r="C810" s="318"/>
      <c r="D810" s="317"/>
      <c r="E810" s="111"/>
      <c r="F810" s="111"/>
      <c r="G810" s="111"/>
      <c r="H810" s="111"/>
      <c r="I810" s="111"/>
      <c r="J810" s="317"/>
    </row>
    <row r="811" spans="1:10" s="108" customFormat="1" ht="21" customHeight="1">
      <c r="A811" s="111"/>
      <c r="B811" s="111"/>
      <c r="C811" s="318"/>
      <c r="D811" s="317"/>
      <c r="E811" s="111"/>
      <c r="F811" s="111"/>
      <c r="G811" s="111"/>
      <c r="H811" s="111"/>
      <c r="I811" s="111"/>
      <c r="J811" s="317"/>
    </row>
    <row r="812" spans="1:10" s="108" customFormat="1" ht="21" customHeight="1">
      <c r="A812" s="111"/>
      <c r="B812" s="111"/>
      <c r="C812" s="318"/>
      <c r="D812" s="317"/>
      <c r="E812" s="111"/>
      <c r="F812" s="111"/>
      <c r="G812" s="111"/>
      <c r="H812" s="111"/>
      <c r="I812" s="111"/>
      <c r="J812" s="317"/>
    </row>
    <row r="813" spans="1:10" s="108" customFormat="1" ht="21" customHeight="1">
      <c r="A813" s="111"/>
      <c r="B813" s="111"/>
      <c r="C813" s="318"/>
      <c r="D813" s="317"/>
      <c r="E813" s="111"/>
      <c r="F813" s="111"/>
      <c r="G813" s="111"/>
      <c r="H813" s="111"/>
      <c r="I813" s="111"/>
      <c r="J813" s="317"/>
    </row>
    <row r="814" spans="1:10" s="108" customFormat="1" ht="21" customHeight="1">
      <c r="A814" s="111"/>
      <c r="B814" s="111"/>
      <c r="C814" s="318"/>
      <c r="D814" s="317"/>
      <c r="E814" s="111"/>
      <c r="F814" s="111"/>
      <c r="G814" s="111"/>
      <c r="H814" s="111"/>
      <c r="I814" s="111"/>
      <c r="J814" s="317"/>
    </row>
    <row r="815" spans="1:10" s="108" customFormat="1" ht="21" customHeight="1">
      <c r="A815" s="111"/>
      <c r="B815" s="111"/>
      <c r="C815" s="318"/>
      <c r="D815" s="317"/>
      <c r="E815" s="111"/>
      <c r="F815" s="111"/>
      <c r="G815" s="111"/>
      <c r="H815" s="111"/>
      <c r="I815" s="111"/>
      <c r="J815" s="317"/>
    </row>
    <row r="816" spans="1:10" s="108" customFormat="1" ht="21" customHeight="1">
      <c r="A816" s="111"/>
      <c r="B816" s="111"/>
      <c r="C816" s="318"/>
      <c r="D816" s="317"/>
      <c r="E816" s="111"/>
      <c r="F816" s="111"/>
      <c r="G816" s="111"/>
      <c r="H816" s="111"/>
      <c r="I816" s="111"/>
      <c r="J816" s="317"/>
    </row>
    <row r="817" spans="1:10" s="108" customFormat="1" ht="21" customHeight="1">
      <c r="A817" s="111"/>
      <c r="B817" s="111"/>
      <c r="C817" s="318"/>
      <c r="D817" s="317"/>
      <c r="E817" s="111"/>
      <c r="F817" s="111"/>
      <c r="G817" s="111"/>
      <c r="H817" s="111"/>
      <c r="I817" s="111"/>
      <c r="J817" s="317"/>
    </row>
    <row r="818" spans="1:10" s="108" customFormat="1" ht="21" customHeight="1">
      <c r="A818" s="111"/>
      <c r="B818" s="111"/>
      <c r="C818" s="318"/>
      <c r="D818" s="317"/>
      <c r="E818" s="111"/>
      <c r="F818" s="111"/>
      <c r="G818" s="111"/>
      <c r="H818" s="111"/>
      <c r="I818" s="111"/>
      <c r="J818" s="317"/>
    </row>
    <row r="819" spans="1:10" s="108" customFormat="1" ht="21" customHeight="1">
      <c r="A819" s="111"/>
      <c r="B819" s="111"/>
      <c r="C819" s="318"/>
      <c r="D819" s="317"/>
      <c r="E819" s="111"/>
      <c r="F819" s="111"/>
      <c r="G819" s="111"/>
      <c r="H819" s="111"/>
      <c r="I819" s="111"/>
      <c r="J819" s="317"/>
    </row>
    <row r="820" spans="1:10" s="108" customFormat="1" ht="21" customHeight="1">
      <c r="A820" s="111"/>
      <c r="B820" s="111"/>
      <c r="C820" s="318"/>
      <c r="D820" s="317"/>
      <c r="E820" s="111"/>
      <c r="F820" s="111"/>
      <c r="G820" s="111"/>
      <c r="H820" s="111"/>
      <c r="I820" s="111"/>
      <c r="J820" s="317"/>
    </row>
    <row r="821" spans="1:10" s="108" customFormat="1" ht="21" customHeight="1">
      <c r="A821" s="111"/>
      <c r="B821" s="111"/>
      <c r="C821" s="318"/>
      <c r="D821" s="317"/>
      <c r="E821" s="111"/>
      <c r="F821" s="111"/>
      <c r="G821" s="111"/>
      <c r="H821" s="111"/>
      <c r="I821" s="111"/>
      <c r="J821" s="317"/>
    </row>
    <row r="822" spans="1:10" s="109" customFormat="1" ht="21" customHeight="1">
      <c r="A822" s="111"/>
      <c r="B822" s="111"/>
      <c r="C822" s="318"/>
      <c r="D822" s="317"/>
      <c r="E822" s="111"/>
      <c r="F822" s="111"/>
      <c r="G822" s="111"/>
      <c r="H822" s="111"/>
      <c r="I822" s="111"/>
      <c r="J822" s="317"/>
    </row>
    <row r="823" spans="1:10" s="109" customFormat="1" ht="21" customHeight="1">
      <c r="A823" s="111"/>
      <c r="B823" s="111"/>
      <c r="C823" s="318"/>
      <c r="D823" s="317"/>
      <c r="E823" s="111"/>
      <c r="F823" s="111"/>
      <c r="G823" s="111"/>
      <c r="H823" s="111"/>
      <c r="I823" s="111"/>
      <c r="J823" s="317"/>
    </row>
    <row r="824" spans="1:10" s="109" customFormat="1" ht="21" customHeight="1">
      <c r="A824" s="111"/>
      <c r="B824" s="111"/>
      <c r="C824" s="318"/>
      <c r="D824" s="317"/>
      <c r="E824" s="111"/>
      <c r="F824" s="111"/>
      <c r="G824" s="111"/>
      <c r="H824" s="111"/>
      <c r="I824" s="111"/>
      <c r="J824" s="317"/>
    </row>
    <row r="825" spans="1:10" s="109" customFormat="1" ht="21" customHeight="1">
      <c r="A825" s="111"/>
      <c r="B825" s="111"/>
      <c r="C825" s="318"/>
      <c r="D825" s="317"/>
      <c r="E825" s="111"/>
      <c r="F825" s="111"/>
      <c r="G825" s="111"/>
      <c r="H825" s="111"/>
      <c r="I825" s="111"/>
      <c r="J825" s="317"/>
    </row>
    <row r="826" spans="1:10" s="109" customFormat="1" ht="21" customHeight="1">
      <c r="A826" s="111"/>
      <c r="B826" s="111"/>
      <c r="C826" s="318"/>
      <c r="D826" s="317"/>
      <c r="E826" s="111"/>
      <c r="F826" s="111"/>
      <c r="G826" s="111"/>
      <c r="H826" s="111"/>
      <c r="I826" s="111"/>
      <c r="J826" s="317"/>
    </row>
    <row r="827" spans="1:10" s="109" customFormat="1" ht="21" customHeight="1">
      <c r="A827" s="111"/>
      <c r="B827" s="111"/>
      <c r="C827" s="318"/>
      <c r="D827" s="317"/>
      <c r="E827" s="111"/>
      <c r="F827" s="111"/>
      <c r="G827" s="111"/>
      <c r="H827" s="111"/>
      <c r="I827" s="111"/>
      <c r="J827" s="317"/>
    </row>
    <row r="828" spans="1:10" s="109" customFormat="1" ht="21" customHeight="1">
      <c r="A828" s="111"/>
      <c r="B828" s="111"/>
      <c r="C828" s="318"/>
      <c r="D828" s="317"/>
      <c r="E828" s="111"/>
      <c r="F828" s="111"/>
      <c r="G828" s="111"/>
      <c r="H828" s="111"/>
      <c r="I828" s="111"/>
      <c r="J828" s="317"/>
    </row>
    <row r="829" spans="1:10" s="109" customFormat="1" ht="21" customHeight="1">
      <c r="A829" s="111"/>
      <c r="B829" s="111"/>
      <c r="C829" s="318"/>
      <c r="D829" s="317"/>
      <c r="E829" s="111"/>
      <c r="F829" s="111"/>
      <c r="G829" s="111"/>
      <c r="H829" s="111"/>
      <c r="I829" s="111"/>
      <c r="J829" s="317"/>
    </row>
    <row r="830" spans="1:10" s="109" customFormat="1" ht="21" customHeight="1">
      <c r="A830" s="111"/>
      <c r="B830" s="111"/>
      <c r="C830" s="318"/>
      <c r="D830" s="317"/>
      <c r="E830" s="111"/>
      <c r="F830" s="111"/>
      <c r="G830" s="111"/>
      <c r="H830" s="111"/>
      <c r="I830" s="111"/>
      <c r="J830" s="317"/>
    </row>
    <row r="831" spans="1:10" s="109" customFormat="1" ht="21" customHeight="1">
      <c r="A831" s="111"/>
      <c r="B831" s="111"/>
      <c r="C831" s="318"/>
      <c r="D831" s="317"/>
      <c r="E831" s="111"/>
      <c r="F831" s="111"/>
      <c r="G831" s="111"/>
      <c r="H831" s="111"/>
      <c r="I831" s="111"/>
      <c r="J831" s="317"/>
    </row>
    <row r="832" spans="1:10" s="109" customFormat="1" ht="21" customHeight="1">
      <c r="A832" s="111"/>
      <c r="B832" s="111"/>
      <c r="C832" s="318"/>
      <c r="D832" s="317"/>
      <c r="E832" s="111"/>
      <c r="F832" s="111"/>
      <c r="G832" s="111"/>
      <c r="H832" s="111"/>
      <c r="I832" s="111"/>
      <c r="J832" s="317"/>
    </row>
    <row r="833" spans="1:10" s="109" customFormat="1" ht="21" customHeight="1">
      <c r="A833" s="111"/>
      <c r="B833" s="111"/>
      <c r="C833" s="318"/>
      <c r="D833" s="317"/>
      <c r="E833" s="111"/>
      <c r="F833" s="111"/>
      <c r="G833" s="111"/>
      <c r="H833" s="111"/>
      <c r="I833" s="111"/>
      <c r="J833" s="317"/>
    </row>
    <row r="834" spans="1:10" s="109" customFormat="1" ht="21" customHeight="1">
      <c r="A834" s="111"/>
      <c r="B834" s="111"/>
      <c r="C834" s="318"/>
      <c r="D834" s="317"/>
      <c r="E834" s="111"/>
      <c r="F834" s="111"/>
      <c r="G834" s="111"/>
      <c r="H834" s="111"/>
      <c r="I834" s="111"/>
      <c r="J834" s="317"/>
    </row>
    <row r="835" spans="1:10" s="109" customFormat="1" ht="21" customHeight="1">
      <c r="A835" s="111"/>
      <c r="B835" s="111"/>
      <c r="C835" s="318"/>
      <c r="D835" s="317"/>
      <c r="E835" s="111"/>
      <c r="F835" s="111"/>
      <c r="G835" s="111"/>
      <c r="H835" s="111"/>
      <c r="I835" s="111"/>
      <c r="J835" s="317"/>
    </row>
    <row r="836" spans="1:10" s="108" customFormat="1" ht="21" customHeight="1">
      <c r="A836" s="111"/>
      <c r="B836" s="111"/>
      <c r="C836" s="318"/>
      <c r="D836" s="317"/>
      <c r="E836" s="111"/>
      <c r="F836" s="111"/>
      <c r="G836" s="111"/>
      <c r="H836" s="111"/>
      <c r="I836" s="111"/>
      <c r="J836" s="317"/>
    </row>
    <row r="837" spans="1:10" s="108" customFormat="1" ht="21" customHeight="1">
      <c r="A837" s="111"/>
      <c r="B837" s="111"/>
      <c r="C837" s="318"/>
      <c r="D837" s="317"/>
      <c r="E837" s="111"/>
      <c r="F837" s="111"/>
      <c r="G837" s="111"/>
      <c r="H837" s="111"/>
      <c r="I837" s="111"/>
      <c r="J837" s="317"/>
    </row>
    <row r="838" spans="1:10" s="108" customFormat="1" ht="21" customHeight="1">
      <c r="A838" s="111"/>
      <c r="B838" s="111"/>
      <c r="C838" s="318"/>
      <c r="D838" s="317"/>
      <c r="E838" s="111"/>
      <c r="F838" s="111"/>
      <c r="G838" s="111"/>
      <c r="H838" s="111"/>
      <c r="I838" s="111"/>
      <c r="J838" s="317"/>
    </row>
    <row r="839" spans="1:10" s="108" customFormat="1" ht="21" customHeight="1">
      <c r="A839" s="111"/>
      <c r="B839" s="111"/>
      <c r="C839" s="318"/>
      <c r="D839" s="317"/>
      <c r="E839" s="111"/>
      <c r="F839" s="111"/>
      <c r="G839" s="111"/>
      <c r="H839" s="111"/>
      <c r="I839" s="111"/>
      <c r="J839" s="317"/>
    </row>
    <row r="840" spans="1:10" s="108" customFormat="1" ht="21" customHeight="1">
      <c r="A840" s="111"/>
      <c r="B840" s="111"/>
      <c r="C840" s="318"/>
      <c r="D840" s="317"/>
      <c r="E840" s="111"/>
      <c r="F840" s="111"/>
      <c r="G840" s="111"/>
      <c r="H840" s="111"/>
      <c r="I840" s="111"/>
      <c r="J840" s="317"/>
    </row>
    <row r="841" spans="1:10" s="108" customFormat="1" ht="21" customHeight="1">
      <c r="A841" s="111"/>
      <c r="B841" s="111"/>
      <c r="C841" s="318"/>
      <c r="D841" s="317"/>
      <c r="E841" s="111"/>
      <c r="F841" s="111"/>
      <c r="G841" s="111"/>
      <c r="H841" s="111"/>
      <c r="I841" s="111"/>
      <c r="J841" s="317"/>
    </row>
    <row r="842" spans="1:10" s="108" customFormat="1" ht="21" customHeight="1">
      <c r="A842" s="111"/>
      <c r="B842" s="111"/>
      <c r="C842" s="318"/>
      <c r="D842" s="317"/>
      <c r="E842" s="111"/>
      <c r="F842" s="111"/>
      <c r="G842" s="111"/>
      <c r="H842" s="111"/>
      <c r="I842" s="111"/>
      <c r="J842" s="317"/>
    </row>
    <row r="843" spans="1:10" s="108" customFormat="1" ht="21" customHeight="1">
      <c r="A843" s="111"/>
      <c r="B843" s="111"/>
      <c r="C843" s="318"/>
      <c r="D843" s="317"/>
      <c r="E843" s="111"/>
      <c r="F843" s="111"/>
      <c r="G843" s="111"/>
      <c r="H843" s="111"/>
      <c r="I843" s="111"/>
      <c r="J843" s="317"/>
    </row>
    <row r="844" spans="1:10" s="108" customFormat="1" ht="21" customHeight="1">
      <c r="A844" s="111"/>
      <c r="B844" s="111"/>
      <c r="C844" s="318"/>
      <c r="D844" s="317"/>
      <c r="E844" s="111"/>
      <c r="F844" s="111"/>
      <c r="G844" s="111"/>
      <c r="H844" s="111"/>
      <c r="I844" s="111"/>
      <c r="J844" s="317"/>
    </row>
    <row r="845" spans="1:10" s="108" customFormat="1" ht="21" customHeight="1">
      <c r="A845" s="111"/>
      <c r="B845" s="111"/>
      <c r="C845" s="318"/>
      <c r="D845" s="317"/>
      <c r="E845" s="111"/>
      <c r="F845" s="111"/>
      <c r="G845" s="111"/>
      <c r="H845" s="111"/>
      <c r="I845" s="111"/>
      <c r="J845" s="317"/>
    </row>
    <row r="846" spans="1:10" s="108" customFormat="1" ht="21" customHeight="1">
      <c r="A846" s="111"/>
      <c r="B846" s="111"/>
      <c r="C846" s="318"/>
      <c r="D846" s="317"/>
      <c r="E846" s="111"/>
      <c r="F846" s="111"/>
      <c r="G846" s="111"/>
      <c r="H846" s="111"/>
      <c r="I846" s="111"/>
      <c r="J846" s="317"/>
    </row>
    <row r="847" spans="1:10" s="108" customFormat="1" ht="21" customHeight="1">
      <c r="A847" s="111"/>
      <c r="B847" s="111"/>
      <c r="C847" s="318"/>
      <c r="D847" s="317"/>
      <c r="E847" s="111"/>
      <c r="F847" s="111"/>
      <c r="G847" s="111"/>
      <c r="H847" s="111"/>
      <c r="I847" s="111"/>
      <c r="J847" s="317"/>
    </row>
    <row r="848" spans="1:10" s="108" customFormat="1" ht="21" customHeight="1">
      <c r="A848" s="111"/>
      <c r="B848" s="111"/>
      <c r="C848" s="318"/>
      <c r="D848" s="317"/>
      <c r="E848" s="111"/>
      <c r="F848" s="111"/>
      <c r="G848" s="111"/>
      <c r="H848" s="111"/>
      <c r="I848" s="111"/>
      <c r="J848" s="317"/>
    </row>
    <row r="849" spans="1:10" s="108" customFormat="1" ht="21" customHeight="1">
      <c r="A849" s="111"/>
      <c r="B849" s="111"/>
      <c r="C849" s="318"/>
      <c r="D849" s="317"/>
      <c r="E849" s="111"/>
      <c r="F849" s="111"/>
      <c r="G849" s="111"/>
      <c r="H849" s="111"/>
      <c r="I849" s="111"/>
      <c r="J849" s="317"/>
    </row>
    <row r="850" spans="1:10" s="108" customFormat="1" ht="21" customHeight="1">
      <c r="A850" s="111"/>
      <c r="B850" s="111"/>
      <c r="C850" s="318"/>
      <c r="D850" s="317"/>
      <c r="E850" s="111"/>
      <c r="F850" s="111"/>
      <c r="G850" s="111"/>
      <c r="H850" s="111"/>
      <c r="I850" s="111"/>
      <c r="J850" s="317"/>
    </row>
    <row r="851" spans="1:10" s="108" customFormat="1" ht="21" customHeight="1">
      <c r="A851" s="111"/>
      <c r="B851" s="111"/>
      <c r="C851" s="318"/>
      <c r="D851" s="317"/>
      <c r="E851" s="111"/>
      <c r="F851" s="111"/>
      <c r="G851" s="111"/>
      <c r="H851" s="111"/>
      <c r="I851" s="111"/>
      <c r="J851" s="317"/>
    </row>
    <row r="852" spans="1:10" s="108" customFormat="1" ht="21" customHeight="1">
      <c r="A852" s="111"/>
      <c r="B852" s="111"/>
      <c r="C852" s="318"/>
      <c r="D852" s="317"/>
      <c r="E852" s="111"/>
      <c r="F852" s="111"/>
      <c r="G852" s="111"/>
      <c r="H852" s="111"/>
      <c r="I852" s="111"/>
      <c r="J852" s="317"/>
    </row>
    <row r="853" spans="1:10" s="108" customFormat="1" ht="21" customHeight="1">
      <c r="A853" s="111"/>
      <c r="B853" s="111"/>
      <c r="C853" s="318"/>
      <c r="D853" s="317"/>
      <c r="E853" s="111"/>
      <c r="F853" s="111"/>
      <c r="G853" s="111"/>
      <c r="H853" s="111"/>
      <c r="I853" s="111"/>
      <c r="J853" s="317"/>
    </row>
    <row r="854" spans="1:10" s="108" customFormat="1" ht="21" customHeight="1">
      <c r="A854" s="111"/>
      <c r="B854" s="111"/>
      <c r="C854" s="318"/>
      <c r="D854" s="317"/>
      <c r="E854" s="111"/>
      <c r="F854" s="111"/>
      <c r="G854" s="111"/>
      <c r="H854" s="111"/>
      <c r="I854" s="111"/>
      <c r="J854" s="317"/>
    </row>
    <row r="855" spans="1:10" s="108" customFormat="1" ht="21" customHeight="1">
      <c r="A855" s="111"/>
      <c r="B855" s="111"/>
      <c r="C855" s="318"/>
      <c r="D855" s="317"/>
      <c r="E855" s="111"/>
      <c r="F855" s="111"/>
      <c r="G855" s="111"/>
      <c r="H855" s="111"/>
      <c r="I855" s="111"/>
      <c r="J855" s="317"/>
    </row>
    <row r="856" spans="1:10" s="108" customFormat="1" ht="21" customHeight="1">
      <c r="A856" s="111"/>
      <c r="B856" s="111"/>
      <c r="C856" s="318"/>
      <c r="D856" s="317"/>
      <c r="E856" s="111"/>
      <c r="F856" s="111"/>
      <c r="G856" s="111"/>
      <c r="H856" s="111"/>
      <c r="I856" s="111"/>
      <c r="J856" s="317"/>
    </row>
    <row r="857" spans="1:10" s="108" customFormat="1" ht="21" customHeight="1">
      <c r="A857" s="111"/>
      <c r="B857" s="111"/>
      <c r="C857" s="318"/>
      <c r="D857" s="317"/>
      <c r="E857" s="111"/>
      <c r="F857" s="111"/>
      <c r="G857" s="111"/>
      <c r="H857" s="111"/>
      <c r="I857" s="111"/>
      <c r="J857" s="317"/>
    </row>
    <row r="858" spans="1:10" s="108" customFormat="1" ht="21" customHeight="1">
      <c r="A858" s="111"/>
      <c r="B858" s="111"/>
      <c r="C858" s="318"/>
      <c r="D858" s="317"/>
      <c r="E858" s="111"/>
      <c r="F858" s="111"/>
      <c r="G858" s="111"/>
      <c r="H858" s="111"/>
      <c r="I858" s="111"/>
      <c r="J858" s="317"/>
    </row>
    <row r="859" spans="1:10" s="108" customFormat="1" ht="21" customHeight="1">
      <c r="A859" s="111"/>
      <c r="B859" s="111"/>
      <c r="C859" s="318"/>
      <c r="D859" s="317"/>
      <c r="E859" s="111"/>
      <c r="F859" s="111"/>
      <c r="G859" s="111"/>
      <c r="H859" s="111"/>
      <c r="I859" s="111"/>
      <c r="J859" s="317"/>
    </row>
    <row r="860" spans="1:10" s="108" customFormat="1" ht="21" customHeight="1">
      <c r="A860" s="111"/>
      <c r="B860" s="111"/>
      <c r="C860" s="318"/>
      <c r="D860" s="317"/>
      <c r="E860" s="111"/>
      <c r="F860" s="111"/>
      <c r="G860" s="111"/>
      <c r="H860" s="111"/>
      <c r="I860" s="111"/>
      <c r="J860" s="317"/>
    </row>
    <row r="861" spans="1:10" s="108" customFormat="1" ht="21" customHeight="1">
      <c r="A861" s="111"/>
      <c r="B861" s="111"/>
      <c r="C861" s="318"/>
      <c r="D861" s="317"/>
      <c r="E861" s="111"/>
      <c r="F861" s="111"/>
      <c r="G861" s="111"/>
      <c r="H861" s="111"/>
      <c r="I861" s="111"/>
      <c r="J861" s="317"/>
    </row>
    <row r="862" spans="1:10" s="108" customFormat="1" ht="21" customHeight="1">
      <c r="A862" s="111"/>
      <c r="B862" s="111"/>
      <c r="C862" s="318"/>
      <c r="D862" s="317"/>
      <c r="E862" s="111"/>
      <c r="F862" s="111"/>
      <c r="G862" s="111"/>
      <c r="H862" s="111"/>
      <c r="I862" s="111"/>
      <c r="J862" s="317"/>
    </row>
    <row r="863" spans="1:10" s="108" customFormat="1" ht="21" customHeight="1">
      <c r="A863" s="111"/>
      <c r="B863" s="111"/>
      <c r="C863" s="318"/>
      <c r="D863" s="317"/>
      <c r="E863" s="111"/>
      <c r="F863" s="111"/>
      <c r="G863" s="111"/>
      <c r="H863" s="111"/>
      <c r="I863" s="111"/>
      <c r="J863" s="317"/>
    </row>
    <row r="864" spans="1:10" s="108" customFormat="1" ht="21" customHeight="1">
      <c r="A864" s="111"/>
      <c r="B864" s="111"/>
      <c r="C864" s="318"/>
      <c r="D864" s="317"/>
      <c r="E864" s="111"/>
      <c r="F864" s="111"/>
      <c r="G864" s="111"/>
      <c r="H864" s="111"/>
      <c r="I864" s="111"/>
      <c r="J864" s="317"/>
    </row>
    <row r="865" spans="1:10" s="108" customFormat="1" ht="21" customHeight="1">
      <c r="A865" s="111"/>
      <c r="B865" s="111"/>
      <c r="C865" s="318"/>
      <c r="D865" s="317"/>
      <c r="E865" s="111"/>
      <c r="F865" s="111"/>
      <c r="G865" s="111"/>
      <c r="H865" s="111"/>
      <c r="I865" s="111"/>
      <c r="J865" s="317"/>
    </row>
    <row r="866" spans="1:10" s="108" customFormat="1" ht="21" customHeight="1">
      <c r="A866" s="111"/>
      <c r="B866" s="111"/>
      <c r="C866" s="318"/>
      <c r="D866" s="317"/>
      <c r="E866" s="111"/>
      <c r="F866" s="111"/>
      <c r="G866" s="111"/>
      <c r="H866" s="111"/>
      <c r="I866" s="111"/>
      <c r="J866" s="317"/>
    </row>
    <row r="867" spans="1:10" s="108" customFormat="1" ht="21" customHeight="1">
      <c r="A867" s="111"/>
      <c r="B867" s="111"/>
      <c r="C867" s="318"/>
      <c r="D867" s="317"/>
      <c r="E867" s="111"/>
      <c r="F867" s="111"/>
      <c r="G867" s="111"/>
      <c r="H867" s="111"/>
      <c r="I867" s="111"/>
      <c r="J867" s="317"/>
    </row>
    <row r="868" spans="1:10" s="108" customFormat="1" ht="21" customHeight="1">
      <c r="A868" s="111"/>
      <c r="B868" s="111"/>
      <c r="C868" s="318"/>
      <c r="D868" s="317"/>
      <c r="E868" s="111"/>
      <c r="F868" s="111"/>
      <c r="G868" s="111"/>
      <c r="H868" s="111"/>
      <c r="I868" s="111"/>
      <c r="J868" s="317"/>
    </row>
    <row r="869" spans="1:10" s="108" customFormat="1" ht="21" customHeight="1">
      <c r="A869" s="111"/>
      <c r="B869" s="111"/>
      <c r="C869" s="318"/>
      <c r="D869" s="317"/>
      <c r="E869" s="111"/>
      <c r="F869" s="111"/>
      <c r="G869" s="111"/>
      <c r="H869" s="111"/>
      <c r="I869" s="111"/>
      <c r="J869" s="317"/>
    </row>
    <row r="870" spans="1:10" s="108" customFormat="1" ht="21" customHeight="1">
      <c r="A870" s="111"/>
      <c r="B870" s="111"/>
      <c r="C870" s="318"/>
      <c r="D870" s="317"/>
      <c r="E870" s="111"/>
      <c r="F870" s="111"/>
      <c r="G870" s="111"/>
      <c r="H870" s="111"/>
      <c r="I870" s="111"/>
      <c r="J870" s="317"/>
    </row>
    <row r="871" spans="1:10" s="108" customFormat="1" ht="21" customHeight="1">
      <c r="A871" s="111"/>
      <c r="B871" s="111"/>
      <c r="C871" s="318"/>
      <c r="D871" s="317"/>
      <c r="E871" s="111"/>
      <c r="F871" s="111"/>
      <c r="G871" s="111"/>
      <c r="H871" s="111"/>
      <c r="I871" s="111"/>
      <c r="J871" s="317"/>
    </row>
    <row r="872" spans="1:10" s="108" customFormat="1" ht="21" customHeight="1">
      <c r="A872" s="111"/>
      <c r="B872" s="111"/>
      <c r="C872" s="318"/>
      <c r="D872" s="317"/>
      <c r="E872" s="111"/>
      <c r="F872" s="111"/>
      <c r="G872" s="111"/>
      <c r="H872" s="111"/>
      <c r="I872" s="111"/>
      <c r="J872" s="317"/>
    </row>
    <row r="873" spans="1:10" s="108" customFormat="1" ht="21" customHeight="1">
      <c r="A873" s="111"/>
      <c r="B873" s="111"/>
      <c r="C873" s="318"/>
      <c r="D873" s="317"/>
      <c r="E873" s="111"/>
      <c r="F873" s="111"/>
      <c r="G873" s="111"/>
      <c r="H873" s="111"/>
      <c r="I873" s="111"/>
      <c r="J873" s="317"/>
    </row>
    <row r="874" spans="1:10" s="108" customFormat="1" ht="21" customHeight="1">
      <c r="A874" s="111"/>
      <c r="B874" s="111"/>
      <c r="C874" s="318"/>
      <c r="D874" s="317"/>
      <c r="E874" s="111"/>
      <c r="F874" s="111"/>
      <c r="G874" s="111"/>
      <c r="H874" s="111"/>
      <c r="I874" s="111"/>
      <c r="J874" s="317"/>
    </row>
    <row r="875" spans="1:10" s="108" customFormat="1" ht="21" customHeight="1">
      <c r="A875" s="111"/>
      <c r="B875" s="111"/>
      <c r="C875" s="318"/>
      <c r="D875" s="317"/>
      <c r="E875" s="111"/>
      <c r="F875" s="111"/>
      <c r="G875" s="111"/>
      <c r="H875" s="111"/>
      <c r="I875" s="111"/>
      <c r="J875" s="317"/>
    </row>
    <row r="876" spans="1:10" s="108" customFormat="1" ht="21" customHeight="1">
      <c r="A876" s="111"/>
      <c r="B876" s="111"/>
      <c r="C876" s="318"/>
      <c r="D876" s="317"/>
      <c r="E876" s="111"/>
      <c r="F876" s="111"/>
      <c r="G876" s="111"/>
      <c r="H876" s="111"/>
      <c r="I876" s="111"/>
      <c r="J876" s="317"/>
    </row>
    <row r="877" spans="1:10" s="108" customFormat="1" ht="21" customHeight="1">
      <c r="A877" s="111"/>
      <c r="B877" s="111"/>
      <c r="C877" s="318"/>
      <c r="D877" s="317"/>
      <c r="E877" s="111"/>
      <c r="F877" s="111"/>
      <c r="G877" s="111"/>
      <c r="H877" s="111"/>
      <c r="I877" s="111"/>
      <c r="J877" s="317"/>
    </row>
    <row r="878" spans="1:10" s="108" customFormat="1" ht="21" customHeight="1">
      <c r="A878" s="111"/>
      <c r="B878" s="111"/>
      <c r="C878" s="318"/>
      <c r="D878" s="317"/>
      <c r="E878" s="111"/>
      <c r="F878" s="111"/>
      <c r="G878" s="111"/>
      <c r="H878" s="111"/>
      <c r="I878" s="111"/>
      <c r="J878" s="317"/>
    </row>
    <row r="879" spans="1:10" s="108" customFormat="1" ht="21" customHeight="1">
      <c r="A879" s="111"/>
      <c r="B879" s="111"/>
      <c r="C879" s="318"/>
      <c r="D879" s="317"/>
      <c r="E879" s="111"/>
      <c r="F879" s="111"/>
      <c r="G879" s="111"/>
      <c r="H879" s="111"/>
      <c r="I879" s="111"/>
      <c r="J879" s="317"/>
    </row>
    <row r="880" spans="1:10" s="108" customFormat="1" ht="21" customHeight="1">
      <c r="A880" s="111"/>
      <c r="B880" s="111"/>
      <c r="C880" s="318"/>
      <c r="D880" s="317"/>
      <c r="E880" s="111"/>
      <c r="F880" s="111"/>
      <c r="G880" s="111"/>
      <c r="H880" s="111"/>
      <c r="I880" s="111"/>
      <c r="J880" s="317"/>
    </row>
    <row r="881" spans="1:10" s="108" customFormat="1" ht="21" customHeight="1">
      <c r="A881" s="111"/>
      <c r="B881" s="111"/>
      <c r="C881" s="318"/>
      <c r="D881" s="317"/>
      <c r="E881" s="111"/>
      <c r="F881" s="111"/>
      <c r="G881" s="111"/>
      <c r="H881" s="111"/>
      <c r="I881" s="111"/>
      <c r="J881" s="317"/>
    </row>
    <row r="882" spans="1:10" s="108" customFormat="1" ht="21" customHeight="1">
      <c r="A882" s="111"/>
      <c r="B882" s="111"/>
      <c r="C882" s="318"/>
      <c r="D882" s="317"/>
      <c r="E882" s="111"/>
      <c r="F882" s="111"/>
      <c r="G882" s="111"/>
      <c r="H882" s="111"/>
      <c r="I882" s="111"/>
      <c r="J882" s="317"/>
    </row>
    <row r="883" spans="1:10" s="108" customFormat="1" ht="21" customHeight="1">
      <c r="A883" s="111"/>
      <c r="B883" s="111"/>
      <c r="C883" s="318"/>
      <c r="D883" s="317"/>
      <c r="E883" s="111"/>
      <c r="F883" s="111"/>
      <c r="G883" s="111"/>
      <c r="H883" s="111"/>
      <c r="I883" s="111"/>
      <c r="J883" s="317"/>
    </row>
    <row r="884" spans="1:10" s="108" customFormat="1" ht="21" customHeight="1">
      <c r="A884" s="111"/>
      <c r="B884" s="111"/>
      <c r="C884" s="318"/>
      <c r="D884" s="317"/>
      <c r="E884" s="111"/>
      <c r="F884" s="111"/>
      <c r="G884" s="111"/>
      <c r="H884" s="111"/>
      <c r="I884" s="111"/>
      <c r="J884" s="317"/>
    </row>
    <row r="885" spans="1:10" s="108" customFormat="1" ht="21" customHeight="1">
      <c r="A885" s="111"/>
      <c r="B885" s="111"/>
      <c r="C885" s="318"/>
      <c r="D885" s="317"/>
      <c r="E885" s="111"/>
      <c r="F885" s="111"/>
      <c r="G885" s="111"/>
      <c r="H885" s="111"/>
      <c r="I885" s="111"/>
      <c r="J885" s="317"/>
    </row>
    <row r="886" spans="1:10" s="108" customFormat="1" ht="21" customHeight="1">
      <c r="A886" s="111"/>
      <c r="B886" s="111"/>
      <c r="C886" s="318"/>
      <c r="D886" s="317"/>
      <c r="E886" s="111"/>
      <c r="F886" s="111"/>
      <c r="G886" s="111"/>
      <c r="H886" s="111"/>
      <c r="I886" s="111"/>
      <c r="J886" s="317"/>
    </row>
    <row r="887" spans="1:10" s="108" customFormat="1" ht="21" customHeight="1">
      <c r="A887" s="111"/>
      <c r="B887" s="111"/>
      <c r="C887" s="318"/>
      <c r="D887" s="317"/>
      <c r="E887" s="111"/>
      <c r="F887" s="111"/>
      <c r="G887" s="111"/>
      <c r="H887" s="111"/>
      <c r="I887" s="111"/>
      <c r="J887" s="317"/>
    </row>
    <row r="888" spans="1:10" s="108" customFormat="1" ht="21" customHeight="1">
      <c r="A888" s="111"/>
      <c r="B888" s="111"/>
      <c r="C888" s="318"/>
      <c r="D888" s="317"/>
      <c r="E888" s="111"/>
      <c r="F888" s="111"/>
      <c r="G888" s="111"/>
      <c r="H888" s="111"/>
      <c r="I888" s="111"/>
      <c r="J888" s="317"/>
    </row>
    <row r="889" spans="1:10" s="108" customFormat="1" ht="21" customHeight="1">
      <c r="A889" s="111"/>
      <c r="B889" s="111"/>
      <c r="C889" s="318"/>
      <c r="D889" s="317"/>
      <c r="E889" s="111"/>
      <c r="F889" s="111"/>
      <c r="G889" s="111"/>
      <c r="H889" s="111"/>
      <c r="I889" s="111"/>
      <c r="J889" s="317"/>
    </row>
    <row r="890" spans="1:10" s="108" customFormat="1" ht="21" customHeight="1">
      <c r="A890" s="111"/>
      <c r="B890" s="111"/>
      <c r="C890" s="318"/>
      <c r="D890" s="317"/>
      <c r="E890" s="111"/>
      <c r="F890" s="111"/>
      <c r="G890" s="111"/>
      <c r="H890" s="111"/>
      <c r="I890" s="111"/>
      <c r="J890" s="317"/>
    </row>
    <row r="891" spans="1:10" s="108" customFormat="1" ht="21" customHeight="1">
      <c r="A891" s="111"/>
      <c r="B891" s="111"/>
      <c r="C891" s="318"/>
      <c r="D891" s="317"/>
      <c r="E891" s="111"/>
      <c r="F891" s="111"/>
      <c r="G891" s="111"/>
      <c r="H891" s="111"/>
      <c r="I891" s="111"/>
      <c r="J891" s="317"/>
    </row>
    <row r="892" spans="1:10" s="108" customFormat="1" ht="21" customHeight="1">
      <c r="A892" s="111"/>
      <c r="B892" s="111"/>
      <c r="C892" s="318"/>
      <c r="D892" s="317"/>
      <c r="E892" s="111"/>
      <c r="F892" s="111"/>
      <c r="G892" s="111"/>
      <c r="H892" s="111"/>
      <c r="I892" s="111"/>
      <c r="J892" s="317"/>
    </row>
    <row r="893" spans="1:10" s="108" customFormat="1" ht="21" customHeight="1">
      <c r="A893" s="111"/>
      <c r="B893" s="111"/>
      <c r="C893" s="318"/>
      <c r="D893" s="317"/>
      <c r="E893" s="111"/>
      <c r="F893" s="111"/>
      <c r="G893" s="111"/>
      <c r="H893" s="111"/>
      <c r="I893" s="111"/>
      <c r="J893" s="317"/>
    </row>
    <row r="894" spans="1:10" s="108" customFormat="1" ht="21" customHeight="1">
      <c r="A894" s="111"/>
      <c r="B894" s="111"/>
      <c r="C894" s="318"/>
      <c r="D894" s="317"/>
      <c r="E894" s="111"/>
      <c r="F894" s="111"/>
      <c r="G894" s="111"/>
      <c r="H894" s="111"/>
      <c r="I894" s="111"/>
      <c r="J894" s="317"/>
    </row>
    <row r="895" spans="1:10" s="108" customFormat="1" ht="21" customHeight="1">
      <c r="A895" s="111"/>
      <c r="B895" s="111"/>
      <c r="C895" s="318"/>
      <c r="D895" s="317"/>
      <c r="E895" s="111"/>
      <c r="F895" s="111"/>
      <c r="G895" s="111"/>
      <c r="H895" s="111"/>
      <c r="I895" s="111"/>
      <c r="J895" s="317"/>
    </row>
    <row r="896" spans="1:10" s="108" customFormat="1" ht="21" customHeight="1">
      <c r="A896" s="111"/>
      <c r="B896" s="111"/>
      <c r="C896" s="318"/>
      <c r="D896" s="317"/>
      <c r="E896" s="111"/>
      <c r="F896" s="111"/>
      <c r="G896" s="111"/>
      <c r="H896" s="111"/>
      <c r="I896" s="111"/>
      <c r="J896" s="317"/>
    </row>
    <row r="897" spans="1:10" s="108" customFormat="1" ht="21" customHeight="1">
      <c r="A897" s="111"/>
      <c r="B897" s="111"/>
      <c r="C897" s="318"/>
      <c r="D897" s="317"/>
      <c r="E897" s="111"/>
      <c r="F897" s="111"/>
      <c r="G897" s="111"/>
      <c r="H897" s="111"/>
      <c r="I897" s="111"/>
      <c r="J897" s="317"/>
    </row>
    <row r="898" spans="1:10" s="108" customFormat="1" ht="21" customHeight="1">
      <c r="A898" s="111"/>
      <c r="B898" s="111"/>
      <c r="C898" s="318"/>
      <c r="D898" s="317"/>
      <c r="E898" s="111"/>
      <c r="F898" s="111"/>
      <c r="G898" s="111"/>
      <c r="H898" s="111"/>
      <c r="I898" s="111"/>
      <c r="J898" s="317"/>
    </row>
    <row r="899" spans="1:10" s="108" customFormat="1" ht="21" customHeight="1">
      <c r="A899" s="111"/>
      <c r="B899" s="111"/>
      <c r="C899" s="318"/>
      <c r="D899" s="317"/>
      <c r="E899" s="111"/>
      <c r="F899" s="111"/>
      <c r="G899" s="111"/>
      <c r="H899" s="111"/>
      <c r="I899" s="111"/>
      <c r="J899" s="317"/>
    </row>
    <row r="900" spans="1:10" s="108" customFormat="1" ht="21" customHeight="1">
      <c r="A900" s="111"/>
      <c r="B900" s="111"/>
      <c r="C900" s="318"/>
      <c r="D900" s="317"/>
      <c r="E900" s="111"/>
      <c r="F900" s="111"/>
      <c r="G900" s="111"/>
      <c r="H900" s="111"/>
      <c r="I900" s="111"/>
      <c r="J900" s="317"/>
    </row>
    <row r="901" spans="1:10" s="108" customFormat="1" ht="21" customHeight="1">
      <c r="A901" s="111"/>
      <c r="B901" s="111"/>
      <c r="C901" s="318"/>
      <c r="D901" s="317"/>
      <c r="E901" s="111"/>
      <c r="F901" s="111"/>
      <c r="G901" s="111"/>
      <c r="H901" s="111"/>
      <c r="I901" s="111"/>
      <c r="J901" s="317"/>
    </row>
    <row r="902" spans="1:10" s="108" customFormat="1" ht="21" customHeight="1">
      <c r="A902" s="111"/>
      <c r="B902" s="111"/>
      <c r="C902" s="318"/>
      <c r="D902" s="317"/>
      <c r="E902" s="111"/>
      <c r="F902" s="111"/>
      <c r="G902" s="111"/>
      <c r="H902" s="111"/>
      <c r="I902" s="111"/>
      <c r="J902" s="317"/>
    </row>
    <row r="903" spans="1:10" s="108" customFormat="1" ht="21" customHeight="1">
      <c r="A903" s="111"/>
      <c r="B903" s="111"/>
      <c r="C903" s="318"/>
      <c r="D903" s="317"/>
      <c r="E903" s="111"/>
      <c r="F903" s="111"/>
      <c r="G903" s="111"/>
      <c r="H903" s="111"/>
      <c r="I903" s="111"/>
      <c r="J903" s="317"/>
    </row>
    <row r="904" spans="1:10" s="108" customFormat="1" ht="21" customHeight="1">
      <c r="A904" s="111"/>
      <c r="B904" s="111"/>
      <c r="C904" s="318"/>
      <c r="D904" s="317"/>
      <c r="E904" s="111"/>
      <c r="F904" s="111"/>
      <c r="G904" s="111"/>
      <c r="H904" s="111"/>
      <c r="I904" s="111"/>
      <c r="J904" s="317"/>
    </row>
    <row r="905" spans="1:10" s="108" customFormat="1" ht="21" customHeight="1">
      <c r="A905" s="111"/>
      <c r="B905" s="111"/>
      <c r="C905" s="318"/>
      <c r="D905" s="317"/>
      <c r="E905" s="111"/>
      <c r="F905" s="111"/>
      <c r="G905" s="111"/>
      <c r="H905" s="111"/>
      <c r="I905" s="111"/>
      <c r="J905" s="317"/>
    </row>
    <row r="906" spans="1:10" s="108" customFormat="1" ht="21" customHeight="1">
      <c r="A906" s="111"/>
      <c r="B906" s="111"/>
      <c r="C906" s="318"/>
      <c r="D906" s="317"/>
      <c r="E906" s="111"/>
      <c r="F906" s="111"/>
      <c r="G906" s="111"/>
      <c r="H906" s="111"/>
      <c r="I906" s="111"/>
      <c r="J906" s="317"/>
    </row>
    <row r="907" spans="1:10" s="108" customFormat="1" ht="21" customHeight="1">
      <c r="A907" s="111"/>
      <c r="B907" s="111"/>
      <c r="C907" s="318"/>
      <c r="D907" s="317"/>
      <c r="E907" s="111"/>
      <c r="F907" s="111"/>
      <c r="G907" s="111"/>
      <c r="H907" s="111"/>
      <c r="I907" s="111"/>
      <c r="J907" s="317"/>
    </row>
    <row r="908" spans="1:10" s="108" customFormat="1" ht="21" customHeight="1">
      <c r="A908" s="111"/>
      <c r="B908" s="111"/>
      <c r="C908" s="318"/>
      <c r="D908" s="317"/>
      <c r="E908" s="111"/>
      <c r="F908" s="111"/>
      <c r="G908" s="111"/>
      <c r="H908" s="111"/>
      <c r="I908" s="111"/>
      <c r="J908" s="317"/>
    </row>
    <row r="909" spans="1:10" s="109" customFormat="1" ht="21" customHeight="1">
      <c r="A909" s="111"/>
      <c r="B909" s="111"/>
      <c r="C909" s="318"/>
      <c r="D909" s="317"/>
      <c r="E909" s="111"/>
      <c r="F909" s="111"/>
      <c r="G909" s="111"/>
      <c r="H909" s="111"/>
      <c r="I909" s="111"/>
      <c r="J909" s="317"/>
    </row>
    <row r="910" spans="1:10" s="109" customFormat="1" ht="21" customHeight="1">
      <c r="A910" s="111"/>
      <c r="B910" s="111"/>
      <c r="C910" s="318"/>
      <c r="D910" s="317"/>
      <c r="E910" s="111"/>
      <c r="F910" s="111"/>
      <c r="G910" s="111"/>
      <c r="H910" s="111"/>
      <c r="I910" s="111"/>
      <c r="J910" s="317"/>
    </row>
    <row r="911" spans="1:10" s="109" customFormat="1" ht="21" customHeight="1">
      <c r="A911" s="111"/>
      <c r="B911" s="111"/>
      <c r="C911" s="318"/>
      <c r="D911" s="317"/>
      <c r="E911" s="111"/>
      <c r="F911" s="111"/>
      <c r="G911" s="111"/>
      <c r="H911" s="111"/>
      <c r="I911" s="111"/>
      <c r="J911" s="317"/>
    </row>
    <row r="912" spans="1:10" s="109" customFormat="1" ht="21" customHeight="1">
      <c r="A912" s="111"/>
      <c r="B912" s="111"/>
      <c r="C912" s="318"/>
      <c r="D912" s="317"/>
      <c r="E912" s="111"/>
      <c r="F912" s="111"/>
      <c r="G912" s="111"/>
      <c r="H912" s="111"/>
      <c r="I912" s="111"/>
      <c r="J912" s="317"/>
    </row>
    <row r="913" spans="1:10" s="109" customFormat="1" ht="21" customHeight="1">
      <c r="A913" s="111"/>
      <c r="B913" s="111"/>
      <c r="C913" s="318"/>
      <c r="D913" s="317"/>
      <c r="E913" s="111"/>
      <c r="F913" s="111"/>
      <c r="G913" s="111"/>
      <c r="H913" s="111"/>
      <c r="I913" s="111"/>
      <c r="J913" s="317"/>
    </row>
    <row r="914" spans="1:10" s="109" customFormat="1" ht="21" customHeight="1">
      <c r="A914" s="111"/>
      <c r="B914" s="111"/>
      <c r="C914" s="318"/>
      <c r="D914" s="317"/>
      <c r="E914" s="111"/>
      <c r="F914" s="111"/>
      <c r="G914" s="111"/>
      <c r="H914" s="111"/>
      <c r="I914" s="111"/>
      <c r="J914" s="317"/>
    </row>
    <row r="915" spans="1:10" s="109" customFormat="1" ht="21" customHeight="1">
      <c r="A915" s="111"/>
      <c r="B915" s="111"/>
      <c r="C915" s="318"/>
      <c r="D915" s="317"/>
      <c r="E915" s="111"/>
      <c r="F915" s="111"/>
      <c r="G915" s="111"/>
      <c r="H915" s="111"/>
      <c r="I915" s="111"/>
      <c r="J915" s="317"/>
    </row>
    <row r="916" spans="1:10" s="108" customFormat="1" ht="21" customHeight="1">
      <c r="A916" s="111"/>
      <c r="B916" s="111"/>
      <c r="C916" s="318"/>
      <c r="D916" s="317"/>
      <c r="E916" s="111"/>
      <c r="F916" s="111"/>
      <c r="G916" s="111"/>
      <c r="H916" s="111"/>
      <c r="I916" s="111"/>
      <c r="J916" s="317"/>
    </row>
    <row r="917" spans="1:10" s="108" customFormat="1" ht="21" customHeight="1">
      <c r="A917" s="111"/>
      <c r="B917" s="111"/>
      <c r="C917" s="318"/>
      <c r="D917" s="317"/>
      <c r="E917" s="111"/>
      <c r="F917" s="111"/>
      <c r="G917" s="111"/>
      <c r="H917" s="111"/>
      <c r="I917" s="111"/>
      <c r="J917" s="317"/>
    </row>
    <row r="918" spans="1:10" s="108" customFormat="1" ht="21" customHeight="1">
      <c r="A918" s="111"/>
      <c r="B918" s="111"/>
      <c r="C918" s="318"/>
      <c r="D918" s="317"/>
      <c r="E918" s="111"/>
      <c r="F918" s="111"/>
      <c r="G918" s="111"/>
      <c r="H918" s="111"/>
      <c r="I918" s="111"/>
      <c r="J918" s="317"/>
    </row>
    <row r="919" spans="1:10" s="108" customFormat="1" ht="21" customHeight="1">
      <c r="A919" s="111"/>
      <c r="B919" s="111"/>
      <c r="C919" s="318"/>
      <c r="D919" s="317"/>
      <c r="E919" s="111"/>
      <c r="F919" s="111"/>
      <c r="G919" s="111"/>
      <c r="H919" s="111"/>
      <c r="I919" s="111"/>
      <c r="J919" s="317"/>
    </row>
    <row r="920" spans="1:10" s="108" customFormat="1" ht="21" customHeight="1">
      <c r="A920" s="111"/>
      <c r="B920" s="111"/>
      <c r="C920" s="318"/>
      <c r="D920" s="317"/>
      <c r="E920" s="111"/>
      <c r="F920" s="111"/>
      <c r="G920" s="111"/>
      <c r="H920" s="111"/>
      <c r="I920" s="111"/>
      <c r="J920" s="317"/>
    </row>
    <row r="921" spans="1:10" s="108" customFormat="1" ht="21" customHeight="1">
      <c r="A921" s="111"/>
      <c r="B921" s="111"/>
      <c r="C921" s="318"/>
      <c r="D921" s="317"/>
      <c r="E921" s="111"/>
      <c r="F921" s="111"/>
      <c r="G921" s="111"/>
      <c r="H921" s="111"/>
      <c r="I921" s="111"/>
      <c r="J921" s="317"/>
    </row>
    <row r="922" spans="1:10" s="108" customFormat="1" ht="21" customHeight="1">
      <c r="A922" s="111"/>
      <c r="B922" s="111"/>
      <c r="C922" s="318"/>
      <c r="D922" s="317"/>
      <c r="E922" s="111"/>
      <c r="F922" s="111"/>
      <c r="G922" s="111"/>
      <c r="H922" s="111"/>
      <c r="I922" s="111"/>
      <c r="J922" s="317"/>
    </row>
    <row r="923" spans="1:10" s="108" customFormat="1" ht="21" customHeight="1">
      <c r="A923" s="111"/>
      <c r="B923" s="111"/>
      <c r="C923" s="318"/>
      <c r="D923" s="317"/>
      <c r="E923" s="111"/>
      <c r="F923" s="111"/>
      <c r="G923" s="111"/>
      <c r="H923" s="111"/>
      <c r="I923" s="111"/>
      <c r="J923" s="317"/>
    </row>
    <row r="924" spans="1:10" s="108" customFormat="1" ht="21" customHeight="1">
      <c r="A924" s="111"/>
      <c r="B924" s="111"/>
      <c r="C924" s="318"/>
      <c r="D924" s="317"/>
      <c r="E924" s="111"/>
      <c r="F924" s="111"/>
      <c r="G924" s="111"/>
      <c r="H924" s="111"/>
      <c r="I924" s="111"/>
      <c r="J924" s="317"/>
    </row>
    <row r="925" spans="1:10" s="108" customFormat="1" ht="21" customHeight="1">
      <c r="A925" s="111"/>
      <c r="B925" s="111"/>
      <c r="C925" s="318"/>
      <c r="D925" s="317"/>
      <c r="E925" s="111"/>
      <c r="F925" s="111"/>
      <c r="G925" s="111"/>
      <c r="H925" s="111"/>
      <c r="I925" s="111"/>
      <c r="J925" s="317"/>
    </row>
    <row r="926" spans="1:10" s="108" customFormat="1" ht="21" customHeight="1">
      <c r="A926" s="111"/>
      <c r="B926" s="111"/>
      <c r="C926" s="318"/>
      <c r="D926" s="317"/>
      <c r="E926" s="111"/>
      <c r="F926" s="111"/>
      <c r="G926" s="111"/>
      <c r="H926" s="111"/>
      <c r="I926" s="111"/>
      <c r="J926" s="317"/>
    </row>
    <row r="927" spans="1:10" s="108" customFormat="1" ht="21" customHeight="1">
      <c r="A927" s="111"/>
      <c r="B927" s="111"/>
      <c r="C927" s="318"/>
      <c r="D927" s="317"/>
      <c r="E927" s="111"/>
      <c r="F927" s="111"/>
      <c r="G927" s="111"/>
      <c r="H927" s="111"/>
      <c r="I927" s="111"/>
      <c r="J927" s="317"/>
    </row>
    <row r="928" spans="1:10" s="108" customFormat="1" ht="21" customHeight="1">
      <c r="A928" s="111"/>
      <c r="B928" s="111"/>
      <c r="C928" s="318"/>
      <c r="D928" s="317"/>
      <c r="E928" s="111"/>
      <c r="F928" s="111"/>
      <c r="G928" s="111"/>
      <c r="H928" s="111"/>
      <c r="I928" s="111"/>
      <c r="J928" s="317"/>
    </row>
    <row r="929" spans="1:10" s="108" customFormat="1" ht="21" customHeight="1">
      <c r="A929" s="111"/>
      <c r="B929" s="111"/>
      <c r="C929" s="318"/>
      <c r="D929" s="317"/>
      <c r="E929" s="111"/>
      <c r="F929" s="111"/>
      <c r="G929" s="111"/>
      <c r="H929" s="111"/>
      <c r="I929" s="111"/>
      <c r="J929" s="317"/>
    </row>
    <row r="930" spans="1:10" s="108" customFormat="1" ht="21" customHeight="1">
      <c r="A930" s="111"/>
      <c r="B930" s="111"/>
      <c r="C930" s="318"/>
      <c r="D930" s="317"/>
      <c r="E930" s="111"/>
      <c r="F930" s="111"/>
      <c r="G930" s="111"/>
      <c r="H930" s="111"/>
      <c r="I930" s="111"/>
      <c r="J930" s="317"/>
    </row>
    <row r="931" spans="1:10" s="108" customFormat="1" ht="21" customHeight="1">
      <c r="A931" s="111"/>
      <c r="B931" s="111"/>
      <c r="C931" s="318"/>
      <c r="D931" s="317"/>
      <c r="E931" s="111"/>
      <c r="F931" s="111"/>
      <c r="G931" s="111"/>
      <c r="H931" s="111"/>
      <c r="I931" s="111"/>
      <c r="J931" s="317"/>
    </row>
    <row r="932" spans="1:10" s="108" customFormat="1" ht="21" customHeight="1">
      <c r="A932" s="111"/>
      <c r="B932" s="111"/>
      <c r="C932" s="318"/>
      <c r="D932" s="317"/>
      <c r="E932" s="111"/>
      <c r="F932" s="111"/>
      <c r="G932" s="111"/>
      <c r="H932" s="111"/>
      <c r="I932" s="111"/>
      <c r="J932" s="317"/>
    </row>
    <row r="933" spans="1:10" s="108" customFormat="1" ht="21" customHeight="1">
      <c r="A933" s="111"/>
      <c r="B933" s="111"/>
      <c r="C933" s="318"/>
      <c r="D933" s="317"/>
      <c r="E933" s="111"/>
      <c r="F933" s="111"/>
      <c r="G933" s="111"/>
      <c r="H933" s="111"/>
      <c r="I933" s="111"/>
      <c r="J933" s="317"/>
    </row>
    <row r="934" spans="1:10" s="108" customFormat="1" ht="21" customHeight="1">
      <c r="A934" s="111"/>
      <c r="B934" s="111"/>
      <c r="C934" s="318"/>
      <c r="D934" s="317"/>
      <c r="E934" s="111"/>
      <c r="F934" s="111"/>
      <c r="G934" s="111"/>
      <c r="H934" s="111"/>
      <c r="I934" s="111"/>
      <c r="J934" s="317"/>
    </row>
    <row r="935" spans="1:10" s="108" customFormat="1" ht="21" customHeight="1">
      <c r="A935" s="111"/>
      <c r="B935" s="111"/>
      <c r="C935" s="318"/>
      <c r="D935" s="317"/>
      <c r="E935" s="111"/>
      <c r="F935" s="111"/>
      <c r="G935" s="111"/>
      <c r="H935" s="111"/>
      <c r="I935" s="111"/>
      <c r="J935" s="317"/>
    </row>
    <row r="936" spans="1:10" s="108" customFormat="1" ht="21" customHeight="1">
      <c r="A936" s="111"/>
      <c r="B936" s="111"/>
      <c r="C936" s="318"/>
      <c r="D936" s="317"/>
      <c r="E936" s="111"/>
      <c r="F936" s="111"/>
      <c r="G936" s="111"/>
      <c r="H936" s="111"/>
      <c r="I936" s="111"/>
      <c r="J936" s="317"/>
    </row>
    <row r="937" spans="1:10" s="108" customFormat="1" ht="21" customHeight="1">
      <c r="A937" s="111"/>
      <c r="B937" s="111"/>
      <c r="C937" s="318"/>
      <c r="D937" s="317"/>
      <c r="E937" s="111"/>
      <c r="F937" s="111"/>
      <c r="G937" s="111"/>
      <c r="H937" s="111"/>
      <c r="I937" s="111"/>
      <c r="J937" s="317"/>
    </row>
    <row r="938" spans="1:10" s="108" customFormat="1" ht="21" customHeight="1">
      <c r="A938" s="111"/>
      <c r="B938" s="111"/>
      <c r="C938" s="318"/>
      <c r="D938" s="317"/>
      <c r="E938" s="111"/>
      <c r="F938" s="111"/>
      <c r="G938" s="111"/>
      <c r="H938" s="111"/>
      <c r="I938" s="111"/>
      <c r="J938" s="317"/>
    </row>
    <row r="939" spans="1:10" s="108" customFormat="1" ht="21" customHeight="1">
      <c r="A939" s="111"/>
      <c r="B939" s="111"/>
      <c r="C939" s="318"/>
      <c r="D939" s="317"/>
      <c r="E939" s="111"/>
      <c r="F939" s="111"/>
      <c r="G939" s="111"/>
      <c r="H939" s="111"/>
      <c r="I939" s="111"/>
      <c r="J939" s="317"/>
    </row>
    <row r="940" spans="1:10" s="108" customFormat="1" ht="21" customHeight="1">
      <c r="A940" s="111"/>
      <c r="B940" s="111"/>
      <c r="C940" s="318"/>
      <c r="D940" s="317"/>
      <c r="E940" s="111"/>
      <c r="F940" s="111"/>
      <c r="G940" s="111"/>
      <c r="H940" s="111"/>
      <c r="I940" s="111"/>
      <c r="J940" s="317"/>
    </row>
    <row r="941" spans="1:10" s="108" customFormat="1" ht="21" customHeight="1">
      <c r="A941" s="111"/>
      <c r="B941" s="111"/>
      <c r="C941" s="318"/>
      <c r="D941" s="317"/>
      <c r="E941" s="111"/>
      <c r="F941" s="111"/>
      <c r="G941" s="111"/>
      <c r="H941" s="111"/>
      <c r="I941" s="111"/>
      <c r="J941" s="317"/>
    </row>
    <row r="942" spans="1:10" s="108" customFormat="1" ht="21" customHeight="1">
      <c r="A942" s="111"/>
      <c r="B942" s="111"/>
      <c r="C942" s="318"/>
      <c r="D942" s="317"/>
      <c r="E942" s="111"/>
      <c r="F942" s="111"/>
      <c r="G942" s="111"/>
      <c r="H942" s="111"/>
      <c r="I942" s="111"/>
      <c r="J942" s="317"/>
    </row>
    <row r="943" spans="1:10" s="108" customFormat="1" ht="21" customHeight="1">
      <c r="A943" s="111"/>
      <c r="B943" s="111"/>
      <c r="C943" s="318"/>
      <c r="D943" s="317"/>
      <c r="E943" s="111"/>
      <c r="F943" s="111"/>
      <c r="G943" s="111"/>
      <c r="H943" s="111"/>
      <c r="I943" s="111"/>
      <c r="J943" s="317"/>
    </row>
    <row r="944" spans="1:10" s="108" customFormat="1" ht="21" customHeight="1">
      <c r="A944" s="111"/>
      <c r="B944" s="111"/>
      <c r="C944" s="318"/>
      <c r="D944" s="317"/>
      <c r="E944" s="111"/>
      <c r="F944" s="111"/>
      <c r="G944" s="111"/>
      <c r="H944" s="111"/>
      <c r="I944" s="111"/>
      <c r="J944" s="317"/>
    </row>
    <row r="945" spans="1:10" s="108" customFormat="1" ht="21" customHeight="1">
      <c r="A945" s="111"/>
      <c r="B945" s="111"/>
      <c r="C945" s="318"/>
      <c r="D945" s="317"/>
      <c r="E945" s="111"/>
      <c r="F945" s="111"/>
      <c r="G945" s="111"/>
      <c r="H945" s="111"/>
      <c r="I945" s="111"/>
      <c r="J945" s="317"/>
    </row>
    <row r="946" spans="1:10" s="108" customFormat="1" ht="21" customHeight="1">
      <c r="A946" s="111"/>
      <c r="B946" s="111"/>
      <c r="C946" s="318"/>
      <c r="D946" s="317"/>
      <c r="E946" s="111"/>
      <c r="F946" s="111"/>
      <c r="G946" s="111"/>
      <c r="H946" s="111"/>
      <c r="I946" s="111"/>
      <c r="J946" s="317"/>
    </row>
    <row r="947" spans="1:10" s="108" customFormat="1" ht="21" customHeight="1">
      <c r="A947" s="111"/>
      <c r="B947" s="111"/>
      <c r="C947" s="318"/>
      <c r="D947" s="317"/>
      <c r="E947" s="111"/>
      <c r="F947" s="111"/>
      <c r="G947" s="111"/>
      <c r="H947" s="111"/>
      <c r="I947" s="111"/>
      <c r="J947" s="317"/>
    </row>
    <row r="948" spans="1:10" s="108" customFormat="1" ht="21" customHeight="1">
      <c r="A948" s="111"/>
      <c r="B948" s="111"/>
      <c r="C948" s="318"/>
      <c r="D948" s="317"/>
      <c r="E948" s="111"/>
      <c r="F948" s="111"/>
      <c r="G948" s="111"/>
      <c r="H948" s="111"/>
      <c r="I948" s="111"/>
      <c r="J948" s="317"/>
    </row>
    <row r="949" spans="1:10" s="108" customFormat="1" ht="21" customHeight="1">
      <c r="A949" s="111"/>
      <c r="B949" s="111"/>
      <c r="C949" s="318"/>
      <c r="D949" s="317"/>
      <c r="E949" s="111"/>
      <c r="F949" s="111"/>
      <c r="G949" s="111"/>
      <c r="H949" s="111"/>
      <c r="I949" s="111"/>
      <c r="J949" s="317"/>
    </row>
    <row r="950" spans="1:10" s="108" customFormat="1" ht="21" customHeight="1">
      <c r="A950" s="111"/>
      <c r="B950" s="111"/>
      <c r="C950" s="318"/>
      <c r="D950" s="317"/>
      <c r="E950" s="111"/>
      <c r="F950" s="111"/>
      <c r="G950" s="111"/>
      <c r="H950" s="111"/>
      <c r="I950" s="111"/>
      <c r="J950" s="317"/>
    </row>
    <row r="951" spans="1:10" s="108" customFormat="1" ht="21" customHeight="1">
      <c r="A951" s="111"/>
      <c r="B951" s="111"/>
      <c r="C951" s="318"/>
      <c r="D951" s="317"/>
      <c r="E951" s="111"/>
      <c r="F951" s="111"/>
      <c r="G951" s="111"/>
      <c r="H951" s="111"/>
      <c r="I951" s="111"/>
      <c r="J951" s="317"/>
    </row>
    <row r="952" spans="1:10" s="108" customFormat="1" ht="21" customHeight="1">
      <c r="A952" s="111"/>
      <c r="B952" s="111"/>
      <c r="C952" s="318"/>
      <c r="D952" s="317"/>
      <c r="E952" s="111"/>
      <c r="F952" s="111"/>
      <c r="G952" s="111"/>
      <c r="H952" s="111"/>
      <c r="I952" s="111"/>
      <c r="J952" s="317"/>
    </row>
    <row r="953" spans="1:10" s="108" customFormat="1" ht="21" customHeight="1">
      <c r="A953" s="111"/>
      <c r="B953" s="111"/>
      <c r="C953" s="318"/>
      <c r="D953" s="317"/>
      <c r="E953" s="111"/>
      <c r="F953" s="111"/>
      <c r="G953" s="111"/>
      <c r="H953" s="111"/>
      <c r="I953" s="111"/>
      <c r="J953" s="317"/>
    </row>
    <row r="954" spans="1:10" s="108" customFormat="1" ht="21" customHeight="1">
      <c r="A954" s="111"/>
      <c r="B954" s="111"/>
      <c r="C954" s="318"/>
      <c r="D954" s="317"/>
      <c r="E954" s="111"/>
      <c r="F954" s="111"/>
      <c r="G954" s="111"/>
      <c r="H954" s="111"/>
      <c r="I954" s="111"/>
      <c r="J954" s="317"/>
    </row>
    <row r="955" spans="1:10" s="108" customFormat="1" ht="21" customHeight="1">
      <c r="A955" s="111"/>
      <c r="B955" s="111"/>
      <c r="C955" s="318"/>
      <c r="D955" s="317"/>
      <c r="E955" s="111"/>
      <c r="F955" s="111"/>
      <c r="G955" s="111"/>
      <c r="H955" s="111"/>
      <c r="I955" s="111"/>
      <c r="J955" s="317"/>
    </row>
    <row r="956" spans="1:10" s="108" customFormat="1" ht="21" customHeight="1">
      <c r="A956" s="111"/>
      <c r="B956" s="111"/>
      <c r="C956" s="318"/>
      <c r="D956" s="317"/>
      <c r="E956" s="111"/>
      <c r="F956" s="111"/>
      <c r="G956" s="111"/>
      <c r="H956" s="111"/>
      <c r="I956" s="111"/>
      <c r="J956" s="317"/>
    </row>
    <row r="957" spans="1:10" s="108" customFormat="1" ht="21" customHeight="1">
      <c r="A957" s="111"/>
      <c r="B957" s="111"/>
      <c r="C957" s="318"/>
      <c r="D957" s="317"/>
      <c r="E957" s="111"/>
      <c r="F957" s="111"/>
      <c r="G957" s="111"/>
      <c r="H957" s="111"/>
      <c r="I957" s="111"/>
      <c r="J957" s="317"/>
    </row>
    <row r="958" spans="1:10" s="108" customFormat="1" ht="63" customHeight="1">
      <c r="A958" s="111"/>
      <c r="B958" s="111"/>
      <c r="C958" s="318"/>
      <c r="D958" s="317"/>
      <c r="E958" s="111"/>
      <c r="F958" s="111"/>
      <c r="G958" s="111"/>
      <c r="H958" s="111"/>
      <c r="I958" s="111"/>
      <c r="J958" s="317"/>
    </row>
    <row r="959" spans="1:10" s="108" customFormat="1" ht="63" customHeight="1">
      <c r="A959" s="111"/>
      <c r="B959" s="111"/>
      <c r="C959" s="318"/>
      <c r="D959" s="317"/>
      <c r="E959" s="111"/>
      <c r="F959" s="111"/>
      <c r="G959" s="111"/>
      <c r="H959" s="111"/>
      <c r="I959" s="111"/>
      <c r="J959" s="317"/>
    </row>
    <row r="960" spans="1:10" s="108" customFormat="1" ht="63" customHeight="1">
      <c r="A960" s="111"/>
      <c r="B960" s="111"/>
      <c r="C960" s="318"/>
      <c r="D960" s="317"/>
      <c r="E960" s="111"/>
      <c r="F960" s="111"/>
      <c r="G960" s="111"/>
      <c r="H960" s="111"/>
      <c r="I960" s="111"/>
      <c r="J960" s="317"/>
    </row>
    <row r="961" spans="1:10" s="110" customFormat="1" ht="42" customHeight="1">
      <c r="A961" s="111"/>
      <c r="B961" s="111"/>
      <c r="C961" s="318"/>
      <c r="D961" s="317"/>
      <c r="E961" s="111"/>
      <c r="F961" s="111"/>
      <c r="G961" s="111"/>
      <c r="H961" s="111"/>
      <c r="I961" s="111"/>
      <c r="J961" s="317"/>
    </row>
    <row r="962" spans="1:10" s="110" customFormat="1" ht="42" customHeight="1">
      <c r="A962" s="111"/>
      <c r="B962" s="111"/>
      <c r="C962" s="318"/>
      <c r="D962" s="317"/>
      <c r="E962" s="111"/>
      <c r="F962" s="111"/>
      <c r="G962" s="111"/>
      <c r="H962" s="111"/>
      <c r="I962" s="111"/>
      <c r="J962" s="317"/>
    </row>
    <row r="963" spans="1:10" s="108" customFormat="1" ht="21" customHeight="1">
      <c r="A963" s="111"/>
      <c r="B963" s="111"/>
      <c r="C963" s="318"/>
      <c r="D963" s="317"/>
      <c r="E963" s="111"/>
      <c r="F963" s="111"/>
      <c r="G963" s="111"/>
      <c r="H963" s="111"/>
      <c r="I963" s="111"/>
      <c r="J963" s="317"/>
    </row>
    <row r="964" spans="1:10" s="108" customFormat="1" ht="21" customHeight="1">
      <c r="A964" s="111"/>
      <c r="B964" s="111"/>
      <c r="C964" s="318"/>
      <c r="D964" s="317"/>
      <c r="E964" s="111"/>
      <c r="F964" s="111"/>
      <c r="G964" s="111"/>
      <c r="H964" s="111"/>
      <c r="I964" s="111"/>
      <c r="J964" s="317"/>
    </row>
    <row r="965" spans="1:10" s="108" customFormat="1" ht="21" customHeight="1">
      <c r="A965" s="111"/>
      <c r="B965" s="111"/>
      <c r="C965" s="318"/>
      <c r="D965" s="317"/>
      <c r="E965" s="111"/>
      <c r="F965" s="111"/>
      <c r="G965" s="111"/>
      <c r="H965" s="111"/>
      <c r="I965" s="111"/>
      <c r="J965" s="317"/>
    </row>
    <row r="966" spans="1:10" s="108" customFormat="1" ht="42" customHeight="1">
      <c r="A966" s="111"/>
      <c r="B966" s="111"/>
      <c r="C966" s="318"/>
      <c r="D966" s="317"/>
      <c r="E966" s="111"/>
      <c r="F966" s="111"/>
      <c r="G966" s="111"/>
      <c r="H966" s="111"/>
      <c r="I966" s="111"/>
      <c r="J966" s="317"/>
    </row>
    <row r="967" spans="1:10" s="108" customFormat="1" ht="42" customHeight="1">
      <c r="A967" s="111"/>
      <c r="B967" s="111"/>
      <c r="C967" s="318"/>
      <c r="D967" s="317"/>
      <c r="E967" s="111"/>
      <c r="F967" s="111"/>
      <c r="G967" s="111"/>
      <c r="H967" s="111"/>
      <c r="I967" s="111"/>
      <c r="J967" s="317"/>
    </row>
    <row r="968" spans="1:10" s="108" customFormat="1" ht="42" customHeight="1">
      <c r="A968" s="111"/>
      <c r="B968" s="111"/>
      <c r="C968" s="318"/>
      <c r="D968" s="317"/>
      <c r="E968" s="111"/>
      <c r="F968" s="111"/>
      <c r="G968" s="111"/>
      <c r="H968" s="111"/>
      <c r="I968" s="111"/>
      <c r="J968" s="317"/>
    </row>
  </sheetData>
  <mergeCells count="8">
    <mergeCell ref="A1:J1"/>
    <mergeCell ref="A8:A9"/>
    <mergeCell ref="B8:B9"/>
    <mergeCell ref="C8:C9"/>
    <mergeCell ref="D8:D9"/>
    <mergeCell ref="E8:F8"/>
    <mergeCell ref="G8:H8"/>
    <mergeCell ref="J8:J9"/>
  </mergeCells>
  <phoneticPr fontId="52" type="noConversion"/>
  <conditionalFormatting sqref="B71:B79 B87:B199 B222:B508 B586:B587">
    <cfRule type="cellIs" dxfId="2" priority="11" operator="equal">
      <formula>"เหล็กเส้น"</formula>
    </cfRule>
  </conditionalFormatting>
  <conditionalFormatting sqref="B83:B84">
    <cfRule type="cellIs" dxfId="1" priority="2" operator="equal">
      <formula>"เหล็กเส้น"</formula>
    </cfRule>
  </conditionalFormatting>
  <conditionalFormatting sqref="C77">
    <cfRule type="cellIs" dxfId="0" priority="3" operator="equal">
      <formula>"เหล็กเส้น"</formula>
    </cfRule>
  </conditionalFormatting>
  <printOptions horizontalCentered="1"/>
  <pageMargins left="0.47244094488188998" right="0.47244094488188998" top="0.43307086614173201" bottom="0.8" header="0.27559055118110198" footer="0.27"/>
  <pageSetup paperSize="9" scale="73" orientation="landscape" r:id="rId1"/>
  <headerFooter>
    <oddHeader>&amp;R&amp;"TH SarabunPSK,Bold"แบบ ปร.4  แผ่นที่ &amp;P/&amp;N</oddHeader>
    <oddFooter>&amp;C&amp;"TH Sarabun New,Regular"(นายชาญชัย  เงาะปก)      (นายเทอดพงษ์  ไชยณรงค์)    (นางสาวศิริวรรณ  โรโห)   (นายขจรศักดิ์ อสุชีวะ)  (นายสายันต์   ขอนพุดซา)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view="pageBreakPreview" topLeftCell="A50" zoomScale="90" zoomScaleNormal="130" zoomScaleSheetLayoutView="90" workbookViewId="0">
      <selection activeCell="N11" sqref="N11"/>
    </sheetView>
  </sheetViews>
  <sheetFormatPr defaultColWidth="9.33203125" defaultRowHeight="21" customHeight="1"/>
  <cols>
    <col min="1" max="1" width="8.83203125" style="130" customWidth="1"/>
    <col min="2" max="2" width="77.5" style="130" customWidth="1"/>
    <col min="3" max="3" width="15.1640625" style="115" customWidth="1"/>
    <col min="4" max="4" width="9.33203125" style="112" customWidth="1"/>
    <col min="5" max="5" width="17.5" style="130" customWidth="1"/>
    <col min="6" max="6" width="18.5" style="130" customWidth="1"/>
    <col min="7" max="7" width="17.6640625" style="130" customWidth="1"/>
    <col min="8" max="8" width="18.5" style="130" customWidth="1"/>
    <col min="9" max="9" width="17.6640625" style="130" customWidth="1"/>
    <col min="10" max="10" width="17.33203125" style="112" customWidth="1"/>
    <col min="11" max="16384" width="9.33203125" style="130"/>
  </cols>
  <sheetData>
    <row r="1" spans="1:10" s="98" customFormat="1" ht="21" customHeight="1">
      <c r="A1" s="681" t="s">
        <v>79</v>
      </c>
      <c r="B1" s="681"/>
      <c r="C1" s="681"/>
      <c r="D1" s="681"/>
      <c r="E1" s="681"/>
      <c r="F1" s="681"/>
      <c r="G1" s="681"/>
      <c r="H1" s="681"/>
      <c r="I1" s="681"/>
      <c r="J1" s="681"/>
    </row>
    <row r="2" spans="1:10" s="98" customFormat="1" ht="21" customHeight="1">
      <c r="A2" s="99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2" s="100"/>
      <c r="C2" s="101"/>
      <c r="D2" s="101"/>
      <c r="E2" s="99"/>
      <c r="F2" s="99"/>
      <c r="G2" s="99"/>
      <c r="H2" s="99"/>
      <c r="I2" s="99" t="s">
        <v>39</v>
      </c>
      <c r="J2" s="101"/>
    </row>
    <row r="3" spans="1:10" s="98" customFormat="1" ht="21" customHeight="1">
      <c r="A3" s="99" t="str">
        <f>ชื่อโครงการ!A4</f>
        <v>กลุ่มงาน : งานก่อสร้าง</v>
      </c>
      <c r="B3" s="100"/>
      <c r="C3" s="101"/>
      <c r="D3" s="101"/>
      <c r="E3" s="99"/>
      <c r="F3" s="99"/>
      <c r="G3" s="99"/>
      <c r="H3" s="99"/>
      <c r="I3" s="99"/>
      <c r="J3" s="101"/>
    </row>
    <row r="4" spans="1:10" s="98" customFormat="1" ht="21" customHeight="1">
      <c r="A4" s="102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103"/>
      <c r="C4" s="104"/>
      <c r="D4" s="104"/>
      <c r="E4" s="102"/>
      <c r="F4" s="102"/>
      <c r="G4" s="102"/>
      <c r="H4" s="102" t="s">
        <v>41</v>
      </c>
      <c r="I4" s="102"/>
      <c r="J4" s="104"/>
    </row>
    <row r="5" spans="1:10" s="98" customFormat="1" ht="21" customHeight="1">
      <c r="A5" s="102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5" s="103"/>
      <c r="C5" s="104"/>
      <c r="D5" s="104"/>
      <c r="E5" s="102"/>
      <c r="F5" s="102"/>
      <c r="G5" s="102"/>
      <c r="H5" s="102"/>
      <c r="I5" s="102"/>
      <c r="J5" s="104"/>
    </row>
    <row r="6" spans="1:10" s="98" customFormat="1" ht="21" customHeight="1">
      <c r="A6" s="102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6" s="117"/>
      <c r="C6" s="104"/>
      <c r="D6" s="104"/>
      <c r="E6" s="105"/>
      <c r="F6" s="105"/>
      <c r="G6" s="102"/>
      <c r="H6" s="105"/>
      <c r="I6" s="105"/>
      <c r="J6" s="104"/>
    </row>
    <row r="7" spans="1:10" ht="21" customHeight="1" thickBot="1">
      <c r="A7" s="118"/>
      <c r="B7" s="116"/>
      <c r="C7" s="119"/>
      <c r="D7" s="119"/>
      <c r="E7" s="118"/>
      <c r="F7" s="118"/>
      <c r="G7" s="118"/>
      <c r="H7" s="118"/>
      <c r="I7" s="118"/>
      <c r="J7" s="119" t="s">
        <v>45</v>
      </c>
    </row>
    <row r="8" spans="1:10" ht="21" customHeight="1" thickTop="1">
      <c r="A8" s="682" t="s">
        <v>33</v>
      </c>
      <c r="B8" s="682" t="s">
        <v>34</v>
      </c>
      <c r="C8" s="682" t="s">
        <v>10</v>
      </c>
      <c r="D8" s="682" t="s">
        <v>11</v>
      </c>
      <c r="E8" s="682" t="s">
        <v>55</v>
      </c>
      <c r="F8" s="682"/>
      <c r="G8" s="682" t="s">
        <v>1</v>
      </c>
      <c r="H8" s="682"/>
      <c r="I8" s="296" t="s">
        <v>56</v>
      </c>
      <c r="J8" s="682" t="s">
        <v>13</v>
      </c>
    </row>
    <row r="9" spans="1:10" ht="21" customHeight="1" thickBot="1">
      <c r="A9" s="684"/>
      <c r="B9" s="683"/>
      <c r="C9" s="684"/>
      <c r="D9" s="684"/>
      <c r="E9" s="297" t="s">
        <v>30</v>
      </c>
      <c r="F9" s="297" t="s">
        <v>12</v>
      </c>
      <c r="G9" s="297" t="s">
        <v>30</v>
      </c>
      <c r="H9" s="297" t="s">
        <v>12</v>
      </c>
      <c r="I9" s="297" t="s">
        <v>29</v>
      </c>
      <c r="J9" s="684"/>
    </row>
    <row r="10" spans="1:10" s="108" customFormat="1" ht="21" customHeight="1" thickTop="1">
      <c r="A10" s="503"/>
      <c r="B10" s="507" t="s">
        <v>454</v>
      </c>
      <c r="C10" s="508"/>
      <c r="D10" s="498"/>
      <c r="E10" s="499"/>
      <c r="F10" s="132"/>
      <c r="G10" s="499"/>
      <c r="H10" s="499"/>
      <c r="I10" s="132"/>
      <c r="J10" s="173"/>
    </row>
    <row r="11" spans="1:10" s="136" customFormat="1" ht="21.75" customHeight="1">
      <c r="A11" s="500">
        <v>1</v>
      </c>
      <c r="B11" s="509" t="s">
        <v>320</v>
      </c>
      <c r="C11" s="510">
        <v>1</v>
      </c>
      <c r="D11" s="511" t="s">
        <v>118</v>
      </c>
      <c r="E11" s="139"/>
      <c r="F11" s="139"/>
      <c r="G11" s="139"/>
      <c r="H11" s="139"/>
      <c r="I11" s="139">
        <f>I41</f>
        <v>0</v>
      </c>
      <c r="J11" s="137"/>
    </row>
    <row r="12" spans="1:10" s="136" customFormat="1" ht="21.75" customHeight="1">
      <c r="A12" s="504">
        <v>2</v>
      </c>
      <c r="B12" s="512" t="s">
        <v>195</v>
      </c>
      <c r="C12" s="513">
        <v>1</v>
      </c>
      <c r="D12" s="514" t="s">
        <v>118</v>
      </c>
      <c r="E12" s="501"/>
      <c r="F12" s="501"/>
      <c r="G12" s="501"/>
      <c r="H12" s="501"/>
      <c r="I12" s="501">
        <f>I67</f>
        <v>0</v>
      </c>
      <c r="J12" s="502"/>
    </row>
    <row r="13" spans="1:10" s="136" customFormat="1" ht="21.75" customHeight="1">
      <c r="A13" s="505"/>
      <c r="B13" s="515" t="s">
        <v>321</v>
      </c>
      <c r="C13" s="516"/>
      <c r="D13" s="517"/>
      <c r="E13" s="518"/>
      <c r="F13" s="518">
        <f>SUM(F11:F12)</f>
        <v>0</v>
      </c>
      <c r="G13" s="518">
        <f>SUM(G11:G12)</f>
        <v>0</v>
      </c>
      <c r="H13" s="518">
        <f>SUM(H11:H12)</f>
        <v>0</v>
      </c>
      <c r="I13" s="518">
        <f>SUM(I11:I12)</f>
        <v>0</v>
      </c>
      <c r="J13" s="518">
        <f>SUM(J11:J12)</f>
        <v>0</v>
      </c>
    </row>
    <row r="14" spans="1:10" s="136" customFormat="1" ht="21.75" customHeight="1">
      <c r="A14" s="519">
        <v>1</v>
      </c>
      <c r="B14" s="520" t="s">
        <v>320</v>
      </c>
      <c r="C14" s="521"/>
      <c r="D14" s="139"/>
      <c r="E14" s="139"/>
      <c r="F14" s="139"/>
      <c r="G14" s="139"/>
      <c r="H14" s="139"/>
      <c r="I14" s="139"/>
      <c r="J14" s="137"/>
    </row>
    <row r="15" spans="1:10" s="136" customFormat="1" ht="21.75" customHeight="1">
      <c r="A15" s="506">
        <v>1.1000000000000001</v>
      </c>
      <c r="B15" s="522" t="s">
        <v>322</v>
      </c>
      <c r="C15" s="139"/>
      <c r="D15" s="139"/>
      <c r="E15" s="139"/>
      <c r="F15" s="139"/>
      <c r="G15" s="139"/>
      <c r="H15" s="139"/>
      <c r="I15" s="139"/>
      <c r="J15" s="137"/>
    </row>
    <row r="16" spans="1:10" s="136" customFormat="1" ht="21.75" customHeight="1">
      <c r="A16" s="506"/>
      <c r="B16" s="523" t="s">
        <v>323</v>
      </c>
      <c r="C16" s="139"/>
      <c r="D16" s="139"/>
      <c r="E16" s="139"/>
      <c r="F16" s="139"/>
      <c r="G16" s="139"/>
      <c r="H16" s="139"/>
      <c r="I16" s="139"/>
      <c r="J16" s="137"/>
    </row>
    <row r="17" spans="1:10" s="136" customFormat="1" ht="21.75" customHeight="1">
      <c r="A17" s="506"/>
      <c r="B17" s="524" t="s">
        <v>455</v>
      </c>
      <c r="C17" s="525">
        <v>1</v>
      </c>
      <c r="D17" s="526" t="s">
        <v>252</v>
      </c>
      <c r="E17" s="527"/>
      <c r="F17" s="532">
        <f>E17*C17</f>
        <v>0</v>
      </c>
      <c r="G17" s="334">
        <v>0</v>
      </c>
      <c r="H17" s="477">
        <f t="shared" ref="H17" si="0">G17*C17</f>
        <v>0</v>
      </c>
      <c r="I17" s="139"/>
      <c r="J17" s="137"/>
    </row>
    <row r="18" spans="1:10" s="136" customFormat="1" ht="21.75" customHeight="1">
      <c r="A18" s="506"/>
      <c r="B18" s="599" t="s">
        <v>529</v>
      </c>
      <c r="C18" s="589"/>
      <c r="D18" s="593"/>
      <c r="E18" s="598"/>
      <c r="F18" s="591"/>
      <c r="G18" s="597"/>
      <c r="H18" s="594"/>
      <c r="I18" s="139"/>
      <c r="J18" s="137"/>
    </row>
    <row r="19" spans="1:10" s="136" customFormat="1" ht="21.75" customHeight="1">
      <c r="A19" s="506"/>
      <c r="B19" s="455" t="s">
        <v>411</v>
      </c>
      <c r="C19" s="456">
        <v>8</v>
      </c>
      <c r="D19" s="575" t="s">
        <v>286</v>
      </c>
      <c r="E19" s="470"/>
      <c r="F19" s="532">
        <f t="shared" ref="F19" si="1">E19*C19</f>
        <v>0</v>
      </c>
      <c r="G19" s="334">
        <v>0</v>
      </c>
      <c r="H19" s="477">
        <f t="shared" ref="H19" si="2">G19*C19</f>
        <v>0</v>
      </c>
      <c r="I19" s="139"/>
      <c r="J19" s="137"/>
    </row>
    <row r="20" spans="1:10" s="136" customFormat="1" ht="21.75" customHeight="1">
      <c r="A20" s="506">
        <v>1.2</v>
      </c>
      <c r="B20" s="522" t="s">
        <v>324</v>
      </c>
      <c r="C20" s="139"/>
      <c r="D20" s="139"/>
      <c r="E20" s="139"/>
      <c r="F20" s="139"/>
      <c r="G20" s="139"/>
      <c r="H20" s="139"/>
      <c r="I20" s="139"/>
      <c r="J20" s="137"/>
    </row>
    <row r="21" spans="1:10" s="136" customFormat="1" ht="21.75" customHeight="1">
      <c r="A21" s="506"/>
      <c r="B21" s="528" t="s">
        <v>456</v>
      </c>
      <c r="C21" s="139"/>
      <c r="D21" s="139"/>
      <c r="E21" s="139"/>
      <c r="F21" s="139"/>
      <c r="G21" s="139"/>
      <c r="H21" s="139"/>
      <c r="I21" s="139"/>
      <c r="J21" s="137"/>
    </row>
    <row r="22" spans="1:10" s="136" customFormat="1" ht="21.75" customHeight="1">
      <c r="A22" s="506"/>
      <c r="B22" s="529" t="s">
        <v>325</v>
      </c>
      <c r="C22" s="530">
        <v>3</v>
      </c>
      <c r="D22" s="530" t="s">
        <v>286</v>
      </c>
      <c r="E22" s="531"/>
      <c r="F22" s="532">
        <f>E22*C22</f>
        <v>0</v>
      </c>
      <c r="G22" s="334">
        <v>0</v>
      </c>
      <c r="H22" s="477">
        <f t="shared" ref="H22" si="3">G22*C22</f>
        <v>0</v>
      </c>
      <c r="I22" s="139"/>
      <c r="J22" s="137"/>
    </row>
    <row r="23" spans="1:10" s="136" customFormat="1" ht="21.75" customHeight="1">
      <c r="A23" s="506"/>
      <c r="B23" s="534" t="s">
        <v>457</v>
      </c>
      <c r="C23" s="535"/>
      <c r="D23" s="536"/>
      <c r="E23" s="535"/>
      <c r="F23" s="537"/>
      <c r="G23" s="139"/>
      <c r="H23" s="139"/>
      <c r="I23" s="139"/>
      <c r="J23" s="137"/>
    </row>
    <row r="24" spans="1:10" s="136" customFormat="1" ht="21.75" customHeight="1">
      <c r="A24" s="506"/>
      <c r="B24" s="529" t="s">
        <v>325</v>
      </c>
      <c r="C24" s="530">
        <v>3</v>
      </c>
      <c r="D24" s="530" t="s">
        <v>286</v>
      </c>
      <c r="E24" s="531"/>
      <c r="F24" s="532">
        <f>E24*C24</f>
        <v>0</v>
      </c>
      <c r="G24" s="334">
        <v>0</v>
      </c>
      <c r="H24" s="477">
        <f t="shared" ref="H24" si="4">G24*C24</f>
        <v>0</v>
      </c>
      <c r="I24" s="139"/>
      <c r="J24" s="137"/>
    </row>
    <row r="25" spans="1:10" s="136" customFormat="1" ht="21.75" customHeight="1">
      <c r="A25" s="506"/>
      <c r="B25" s="534" t="s">
        <v>304</v>
      </c>
      <c r="C25" s="535"/>
      <c r="D25" s="536"/>
      <c r="E25" s="535"/>
      <c r="F25" s="537"/>
      <c r="G25" s="139"/>
      <c r="H25" s="139"/>
      <c r="I25" s="139"/>
      <c r="J25" s="137"/>
    </row>
    <row r="26" spans="1:10" s="136" customFormat="1" ht="21.75" customHeight="1">
      <c r="A26" s="506"/>
      <c r="B26" s="529" t="s">
        <v>325</v>
      </c>
      <c r="C26" s="530">
        <v>3</v>
      </c>
      <c r="D26" s="530" t="s">
        <v>286</v>
      </c>
      <c r="E26" s="531"/>
      <c r="F26" s="532">
        <f>E26*C26</f>
        <v>0</v>
      </c>
      <c r="G26" s="334">
        <v>0</v>
      </c>
      <c r="H26" s="477">
        <f t="shared" ref="H26" si="5">G26*C26</f>
        <v>0</v>
      </c>
      <c r="I26" s="139"/>
      <c r="J26" s="137"/>
    </row>
    <row r="27" spans="1:10" s="136" customFormat="1" ht="21.75" customHeight="1">
      <c r="A27" s="506"/>
      <c r="B27" s="534" t="s">
        <v>326</v>
      </c>
      <c r="C27" s="535"/>
      <c r="D27" s="536"/>
      <c r="E27" s="535"/>
      <c r="F27" s="537"/>
      <c r="G27" s="139"/>
      <c r="H27" s="139"/>
      <c r="I27" s="139"/>
      <c r="J27" s="137"/>
    </row>
    <row r="28" spans="1:10" s="136" customFormat="1" ht="21.75" customHeight="1">
      <c r="A28" s="506"/>
      <c r="B28" s="529" t="s">
        <v>325</v>
      </c>
      <c r="C28" s="530">
        <v>2</v>
      </c>
      <c r="D28" s="530" t="s">
        <v>286</v>
      </c>
      <c r="E28" s="531"/>
      <c r="F28" s="532">
        <f>E28*C28</f>
        <v>0</v>
      </c>
      <c r="G28" s="334">
        <v>0</v>
      </c>
      <c r="H28" s="477">
        <f t="shared" ref="H28" si="6">G28*C28</f>
        <v>0</v>
      </c>
      <c r="I28" s="139"/>
      <c r="J28" s="137"/>
    </row>
    <row r="29" spans="1:10" s="136" customFormat="1" ht="21.75" customHeight="1">
      <c r="A29" s="506"/>
      <c r="B29" s="534" t="s">
        <v>305</v>
      </c>
      <c r="C29" s="535"/>
      <c r="D29" s="536"/>
      <c r="E29" s="535"/>
      <c r="F29" s="537"/>
      <c r="G29" s="139"/>
      <c r="H29" s="139"/>
      <c r="I29" s="139"/>
      <c r="J29" s="137"/>
    </row>
    <row r="30" spans="1:10" s="136" customFormat="1" ht="21.75" customHeight="1">
      <c r="A30" s="506"/>
      <c r="B30" s="529" t="s">
        <v>327</v>
      </c>
      <c r="C30" s="530">
        <v>1</v>
      </c>
      <c r="D30" s="541" t="s">
        <v>286</v>
      </c>
      <c r="E30" s="542"/>
      <c r="F30" s="543">
        <f>E30*C30</f>
        <v>0</v>
      </c>
      <c r="G30" s="334">
        <v>0</v>
      </c>
      <c r="H30" s="477">
        <f t="shared" ref="H30:H31" si="7">G30*C30</f>
        <v>0</v>
      </c>
      <c r="I30" s="139"/>
      <c r="J30" s="137"/>
    </row>
    <row r="31" spans="1:10" s="136" customFormat="1" ht="21.75" customHeight="1">
      <c r="A31" s="506"/>
      <c r="B31" s="544" t="s">
        <v>328</v>
      </c>
      <c r="C31" s="530">
        <v>3</v>
      </c>
      <c r="D31" s="530" t="s">
        <v>286</v>
      </c>
      <c r="E31" s="531"/>
      <c r="F31" s="532">
        <f>E31*C31</f>
        <v>0</v>
      </c>
      <c r="G31" s="334">
        <v>0</v>
      </c>
      <c r="H31" s="477">
        <f t="shared" si="7"/>
        <v>0</v>
      </c>
      <c r="I31" s="139"/>
      <c r="J31" s="137"/>
    </row>
    <row r="32" spans="1:10" s="136" customFormat="1" ht="21.75" customHeight="1">
      <c r="A32" s="506"/>
      <c r="B32" s="534" t="s">
        <v>311</v>
      </c>
      <c r="C32" s="535"/>
      <c r="D32" s="536"/>
      <c r="E32" s="535"/>
      <c r="F32" s="537"/>
      <c r="G32" s="139"/>
      <c r="H32" s="139"/>
      <c r="I32" s="139"/>
      <c r="J32" s="137"/>
    </row>
    <row r="33" spans="1:10" s="136" customFormat="1" ht="21.75" customHeight="1">
      <c r="A33" s="506"/>
      <c r="B33" s="529" t="s">
        <v>325</v>
      </c>
      <c r="C33" s="530">
        <v>2</v>
      </c>
      <c r="D33" s="530" t="s">
        <v>286</v>
      </c>
      <c r="E33" s="531"/>
      <c r="F33" s="532">
        <f>E33*C33</f>
        <v>0</v>
      </c>
      <c r="G33" s="334">
        <v>0</v>
      </c>
      <c r="H33" s="477">
        <f t="shared" ref="H33" si="8">G33*C33</f>
        <v>0</v>
      </c>
      <c r="I33" s="139"/>
      <c r="J33" s="137"/>
    </row>
    <row r="34" spans="1:10" s="136" customFormat="1" ht="21.75" customHeight="1">
      <c r="A34" s="506"/>
      <c r="B34" s="534" t="s">
        <v>312</v>
      </c>
      <c r="C34" s="535"/>
      <c r="D34" s="536"/>
      <c r="E34" s="535"/>
      <c r="F34" s="537"/>
      <c r="G34" s="139"/>
      <c r="H34" s="139"/>
      <c r="I34" s="139"/>
      <c r="J34" s="137"/>
    </row>
    <row r="35" spans="1:10" s="136" customFormat="1" ht="21.75" customHeight="1">
      <c r="A35" s="506"/>
      <c r="B35" s="529" t="s">
        <v>325</v>
      </c>
      <c r="C35" s="530">
        <v>2</v>
      </c>
      <c r="D35" s="530" t="s">
        <v>286</v>
      </c>
      <c r="E35" s="531"/>
      <c r="F35" s="532">
        <f>E35*C35</f>
        <v>0</v>
      </c>
      <c r="G35" s="334">
        <v>0</v>
      </c>
      <c r="H35" s="477">
        <f t="shared" ref="H35" si="9">G35*C35</f>
        <v>0</v>
      </c>
      <c r="I35" s="139"/>
      <c r="J35" s="137"/>
    </row>
    <row r="36" spans="1:10" s="136" customFormat="1" ht="21.75" customHeight="1">
      <c r="A36" s="506"/>
      <c r="B36" s="534" t="s">
        <v>313</v>
      </c>
      <c r="C36" s="535"/>
      <c r="D36" s="536"/>
      <c r="E36" s="535"/>
      <c r="F36" s="537"/>
      <c r="G36" s="139"/>
      <c r="H36" s="139"/>
      <c r="I36" s="139"/>
      <c r="J36" s="137"/>
    </row>
    <row r="37" spans="1:10" s="136" customFormat="1" ht="21.75" customHeight="1">
      <c r="A37" s="506"/>
      <c r="B37" s="529" t="s">
        <v>329</v>
      </c>
      <c r="C37" s="530">
        <v>1</v>
      </c>
      <c r="D37" s="541" t="s">
        <v>286</v>
      </c>
      <c r="E37" s="542"/>
      <c r="F37" s="543">
        <f>E37*C37</f>
        <v>0</v>
      </c>
      <c r="G37" s="334">
        <v>0</v>
      </c>
      <c r="H37" s="477">
        <f t="shared" ref="H37" si="10">G37*C37</f>
        <v>0</v>
      </c>
      <c r="I37" s="139"/>
      <c r="J37" s="137"/>
    </row>
    <row r="38" spans="1:10" s="136" customFormat="1" ht="21.75" customHeight="1">
      <c r="A38" s="506"/>
      <c r="B38" s="529" t="s">
        <v>327</v>
      </c>
      <c r="C38" s="530">
        <v>2</v>
      </c>
      <c r="D38" s="541" t="s">
        <v>286</v>
      </c>
      <c r="E38" s="542"/>
      <c r="F38" s="543">
        <f>E38*C38</f>
        <v>0</v>
      </c>
      <c r="G38" s="334">
        <v>0</v>
      </c>
      <c r="H38" s="477">
        <f t="shared" ref="H38" si="11">G38*C38</f>
        <v>0</v>
      </c>
      <c r="I38" s="139"/>
      <c r="J38" s="137"/>
    </row>
    <row r="39" spans="1:10" s="136" customFormat="1" ht="21.75" customHeight="1">
      <c r="A39" s="506"/>
      <c r="B39" s="534" t="s">
        <v>318</v>
      </c>
      <c r="C39" s="535"/>
      <c r="D39" s="536"/>
      <c r="E39" s="535"/>
      <c r="F39" s="537"/>
      <c r="G39" s="139"/>
      <c r="H39" s="139"/>
      <c r="I39" s="139"/>
      <c r="J39" s="137"/>
    </row>
    <row r="40" spans="1:10" s="136" customFormat="1" ht="21.75" customHeight="1">
      <c r="A40" s="506"/>
      <c r="B40" s="529" t="s">
        <v>325</v>
      </c>
      <c r="C40" s="530">
        <v>6</v>
      </c>
      <c r="D40" s="530" t="s">
        <v>286</v>
      </c>
      <c r="E40" s="531"/>
      <c r="F40" s="532">
        <f>E40*C40</f>
        <v>0</v>
      </c>
      <c r="G40" s="334">
        <v>0</v>
      </c>
      <c r="H40" s="477">
        <f t="shared" ref="H40" si="12">G40*C40</f>
        <v>0</v>
      </c>
      <c r="I40" s="139"/>
      <c r="J40" s="137"/>
    </row>
    <row r="41" spans="1:10" s="136" customFormat="1" ht="21.75" customHeight="1">
      <c r="A41" s="506"/>
      <c r="B41" s="533" t="s">
        <v>330</v>
      </c>
      <c r="C41" s="538"/>
      <c r="D41" s="539"/>
      <c r="E41" s="540"/>
      <c r="F41" s="540">
        <f>SUM(F15:F40)</f>
        <v>0</v>
      </c>
      <c r="G41" s="139"/>
      <c r="H41" s="540">
        <f>SUM(H15:H40)</f>
        <v>0</v>
      </c>
      <c r="I41" s="572">
        <f>F41+H41</f>
        <v>0</v>
      </c>
      <c r="J41" s="137"/>
    </row>
    <row r="42" spans="1:10" s="136" customFormat="1" ht="21.75" customHeight="1">
      <c r="A42" s="506">
        <v>2</v>
      </c>
      <c r="B42" s="522" t="s">
        <v>195</v>
      </c>
      <c r="C42" s="139"/>
      <c r="D42" s="139"/>
      <c r="E42" s="139"/>
      <c r="F42" s="139"/>
      <c r="G42" s="139"/>
      <c r="H42" s="139"/>
      <c r="I42" s="139"/>
      <c r="J42" s="137"/>
    </row>
    <row r="43" spans="1:10" s="136" customFormat="1" ht="21.75" customHeight="1">
      <c r="A43" s="506">
        <v>2.1</v>
      </c>
      <c r="B43" s="545" t="s">
        <v>331</v>
      </c>
      <c r="C43" s="530"/>
      <c r="D43" s="541"/>
      <c r="E43" s="546"/>
      <c r="F43" s="543"/>
      <c r="G43" s="139"/>
      <c r="H43" s="139"/>
      <c r="I43" s="139"/>
      <c r="J43" s="137"/>
    </row>
    <row r="44" spans="1:10" s="136" customFormat="1" ht="21.75" customHeight="1">
      <c r="A44" s="506"/>
      <c r="B44" s="547" t="s">
        <v>332</v>
      </c>
      <c r="C44" s="548">
        <v>1</v>
      </c>
      <c r="D44" s="541" t="s">
        <v>333</v>
      </c>
      <c r="E44" s="549"/>
      <c r="F44" s="543">
        <f t="shared" ref="F44:F49" si="13">E44*C44</f>
        <v>0</v>
      </c>
      <c r="G44" s="334">
        <v>0</v>
      </c>
      <c r="H44" s="477">
        <f t="shared" ref="H44:H49" si="14">G44*C44</f>
        <v>0</v>
      </c>
      <c r="I44" s="139"/>
      <c r="J44" s="137"/>
    </row>
    <row r="45" spans="1:10" s="136" customFormat="1" ht="21.75" customHeight="1">
      <c r="A45" s="506"/>
      <c r="B45" s="550" t="s">
        <v>334</v>
      </c>
      <c r="C45" s="551">
        <v>1</v>
      </c>
      <c r="D45" s="552" t="s">
        <v>214</v>
      </c>
      <c r="E45" s="549"/>
      <c r="F45" s="543">
        <f t="shared" si="13"/>
        <v>0</v>
      </c>
      <c r="G45" s="334">
        <v>0</v>
      </c>
      <c r="H45" s="477">
        <f t="shared" si="14"/>
        <v>0</v>
      </c>
      <c r="I45" s="139"/>
      <c r="J45" s="137"/>
    </row>
    <row r="46" spans="1:10" s="136" customFormat="1" ht="21.75" customHeight="1">
      <c r="A46" s="506"/>
      <c r="B46" s="553" t="s">
        <v>335</v>
      </c>
      <c r="C46" s="551">
        <v>1</v>
      </c>
      <c r="D46" s="552" t="s">
        <v>214</v>
      </c>
      <c r="E46" s="549"/>
      <c r="F46" s="543">
        <f t="shared" si="13"/>
        <v>0</v>
      </c>
      <c r="G46" s="334">
        <v>0</v>
      </c>
      <c r="H46" s="477">
        <f t="shared" si="14"/>
        <v>0</v>
      </c>
      <c r="I46" s="139"/>
      <c r="J46" s="137"/>
    </row>
    <row r="47" spans="1:10" s="136" customFormat="1" ht="21.75" customHeight="1">
      <c r="A47" s="506"/>
      <c r="B47" s="550" t="s">
        <v>336</v>
      </c>
      <c r="C47" s="551">
        <v>16</v>
      </c>
      <c r="D47" s="552" t="s">
        <v>214</v>
      </c>
      <c r="E47" s="549"/>
      <c r="F47" s="543">
        <f t="shared" si="13"/>
        <v>0</v>
      </c>
      <c r="G47" s="334">
        <v>0</v>
      </c>
      <c r="H47" s="477">
        <f t="shared" si="14"/>
        <v>0</v>
      </c>
      <c r="I47" s="139"/>
      <c r="J47" s="137"/>
    </row>
    <row r="48" spans="1:10" s="136" customFormat="1" ht="21.75" customHeight="1">
      <c r="A48" s="506"/>
      <c r="B48" s="550" t="s">
        <v>337</v>
      </c>
      <c r="C48" s="551">
        <v>5</v>
      </c>
      <c r="D48" s="552" t="s">
        <v>214</v>
      </c>
      <c r="E48" s="549"/>
      <c r="F48" s="543">
        <f t="shared" si="13"/>
        <v>0</v>
      </c>
      <c r="G48" s="334">
        <v>0</v>
      </c>
      <c r="H48" s="477">
        <f t="shared" si="14"/>
        <v>0</v>
      </c>
      <c r="I48" s="139"/>
      <c r="J48" s="137"/>
    </row>
    <row r="49" spans="1:10" s="136" customFormat="1" ht="21.75" customHeight="1">
      <c r="A49" s="506"/>
      <c r="B49" s="550" t="s">
        <v>338</v>
      </c>
      <c r="C49" s="551">
        <v>1</v>
      </c>
      <c r="D49" s="552" t="s">
        <v>214</v>
      </c>
      <c r="E49" s="549"/>
      <c r="F49" s="543">
        <f t="shared" si="13"/>
        <v>0</v>
      </c>
      <c r="G49" s="334">
        <v>0</v>
      </c>
      <c r="H49" s="477">
        <f t="shared" si="14"/>
        <v>0</v>
      </c>
      <c r="I49" s="139"/>
      <c r="J49" s="137"/>
    </row>
    <row r="50" spans="1:10" s="136" customFormat="1" ht="21.75" customHeight="1">
      <c r="A50" s="506">
        <v>2.2000000000000002</v>
      </c>
      <c r="B50" s="554" t="s">
        <v>339</v>
      </c>
      <c r="C50" s="551"/>
      <c r="D50" s="552"/>
      <c r="E50" s="549"/>
      <c r="F50" s="543"/>
      <c r="G50" s="139"/>
      <c r="H50" s="139"/>
      <c r="I50" s="139"/>
      <c r="J50" s="137"/>
    </row>
    <row r="51" spans="1:10" s="136" customFormat="1" ht="21.75" customHeight="1">
      <c r="A51" s="506"/>
      <c r="B51" s="550" t="s">
        <v>340</v>
      </c>
      <c r="C51" s="551">
        <v>7</v>
      </c>
      <c r="D51" s="552" t="s">
        <v>214</v>
      </c>
      <c r="E51" s="549"/>
      <c r="F51" s="543">
        <f>E51*C51</f>
        <v>0</v>
      </c>
      <c r="G51" s="334">
        <v>0</v>
      </c>
      <c r="H51" s="477">
        <f t="shared" ref="H51:H53" si="15">G51*C51</f>
        <v>0</v>
      </c>
      <c r="I51" s="139"/>
      <c r="J51" s="137"/>
    </row>
    <row r="52" spans="1:10" s="136" customFormat="1" ht="21.75" customHeight="1">
      <c r="A52" s="506"/>
      <c r="B52" s="550" t="s">
        <v>341</v>
      </c>
      <c r="C52" s="551">
        <v>7</v>
      </c>
      <c r="D52" s="552" t="s">
        <v>214</v>
      </c>
      <c r="E52" s="549"/>
      <c r="F52" s="543">
        <f>E52*C52</f>
        <v>0</v>
      </c>
      <c r="G52" s="334">
        <v>0</v>
      </c>
      <c r="H52" s="477">
        <f t="shared" si="15"/>
        <v>0</v>
      </c>
      <c r="I52" s="139"/>
      <c r="J52" s="137"/>
    </row>
    <row r="53" spans="1:10" s="136" customFormat="1" ht="21.75" customHeight="1">
      <c r="A53" s="506"/>
      <c r="B53" s="550" t="s">
        <v>342</v>
      </c>
      <c r="C53" s="551">
        <v>7</v>
      </c>
      <c r="D53" s="552" t="s">
        <v>333</v>
      </c>
      <c r="E53" s="549"/>
      <c r="F53" s="543">
        <f>E53*C53</f>
        <v>0</v>
      </c>
      <c r="G53" s="334">
        <v>0</v>
      </c>
      <c r="H53" s="477">
        <f t="shared" si="15"/>
        <v>0</v>
      </c>
      <c r="I53" s="139"/>
      <c r="J53" s="137"/>
    </row>
    <row r="54" spans="1:10" s="136" customFormat="1" ht="21.75" customHeight="1">
      <c r="A54" s="506">
        <v>2.2999999999999998</v>
      </c>
      <c r="B54" s="554" t="s">
        <v>343</v>
      </c>
      <c r="C54" s="551"/>
      <c r="D54" s="552"/>
      <c r="E54" s="549"/>
      <c r="F54" s="543"/>
      <c r="G54" s="139"/>
      <c r="H54" s="139"/>
      <c r="I54" s="139"/>
      <c r="J54" s="137"/>
    </row>
    <row r="55" spans="1:10" s="136" customFormat="1" ht="21.75" customHeight="1">
      <c r="A55" s="506"/>
      <c r="B55" s="550" t="s">
        <v>340</v>
      </c>
      <c r="C55" s="551">
        <v>8</v>
      </c>
      <c r="D55" s="552" t="s">
        <v>214</v>
      </c>
      <c r="E55" s="549"/>
      <c r="F55" s="543">
        <f>E55*C55</f>
        <v>0</v>
      </c>
      <c r="G55" s="334">
        <v>0</v>
      </c>
      <c r="H55" s="477">
        <f t="shared" ref="H55:H57" si="16">G55*C55</f>
        <v>0</v>
      </c>
      <c r="I55" s="139"/>
      <c r="J55" s="137"/>
    </row>
    <row r="56" spans="1:10" s="136" customFormat="1" ht="21.75" customHeight="1">
      <c r="A56" s="506"/>
      <c r="B56" s="550" t="s">
        <v>341</v>
      </c>
      <c r="C56" s="551">
        <v>4</v>
      </c>
      <c r="D56" s="552" t="s">
        <v>214</v>
      </c>
      <c r="E56" s="549"/>
      <c r="F56" s="543">
        <f>E56*C56</f>
        <v>0</v>
      </c>
      <c r="G56" s="334">
        <v>0</v>
      </c>
      <c r="H56" s="477">
        <f t="shared" si="16"/>
        <v>0</v>
      </c>
      <c r="I56" s="139"/>
      <c r="J56" s="137"/>
    </row>
    <row r="57" spans="1:10" s="136" customFormat="1" ht="21.75" customHeight="1">
      <c r="A57" s="506"/>
      <c r="B57" s="550" t="s">
        <v>342</v>
      </c>
      <c r="C57" s="551">
        <v>4</v>
      </c>
      <c r="D57" s="552" t="s">
        <v>333</v>
      </c>
      <c r="E57" s="549"/>
      <c r="F57" s="543">
        <f>E57*C57</f>
        <v>0</v>
      </c>
      <c r="G57" s="334">
        <v>0</v>
      </c>
      <c r="H57" s="477">
        <f t="shared" si="16"/>
        <v>0</v>
      </c>
      <c r="I57" s="139"/>
      <c r="J57" s="137"/>
    </row>
    <row r="58" spans="1:10" s="136" customFormat="1" ht="21.75" customHeight="1">
      <c r="A58" s="506">
        <v>2.4</v>
      </c>
      <c r="B58" s="554" t="s">
        <v>344</v>
      </c>
      <c r="C58" s="551"/>
      <c r="D58" s="552"/>
      <c r="E58" s="549"/>
      <c r="F58" s="543"/>
      <c r="G58" s="139"/>
      <c r="H58" s="139"/>
      <c r="I58" s="139"/>
      <c r="J58" s="137"/>
    </row>
    <row r="59" spans="1:10" s="136" customFormat="1" ht="21.75" customHeight="1">
      <c r="A59" s="506"/>
      <c r="B59" s="550" t="s">
        <v>340</v>
      </c>
      <c r="C59" s="551">
        <v>5</v>
      </c>
      <c r="D59" s="552" t="s">
        <v>214</v>
      </c>
      <c r="E59" s="549"/>
      <c r="F59" s="543">
        <f>E59*C59</f>
        <v>0</v>
      </c>
      <c r="G59" s="334">
        <v>0</v>
      </c>
      <c r="H59" s="477">
        <f t="shared" ref="H59:H61" si="17">G59*C59</f>
        <v>0</v>
      </c>
      <c r="I59" s="139"/>
      <c r="J59" s="137"/>
    </row>
    <row r="60" spans="1:10" s="136" customFormat="1" ht="21.75" customHeight="1">
      <c r="A60" s="506"/>
      <c r="B60" s="550" t="s">
        <v>341</v>
      </c>
      <c r="C60" s="551">
        <v>1</v>
      </c>
      <c r="D60" s="552" t="s">
        <v>214</v>
      </c>
      <c r="E60" s="549"/>
      <c r="F60" s="543">
        <f>E60*C60</f>
        <v>0</v>
      </c>
      <c r="G60" s="334">
        <v>0</v>
      </c>
      <c r="H60" s="477">
        <f t="shared" si="17"/>
        <v>0</v>
      </c>
      <c r="I60" s="139"/>
      <c r="J60" s="137"/>
    </row>
    <row r="61" spans="1:10" s="136" customFormat="1" ht="21.75" customHeight="1">
      <c r="A61" s="506"/>
      <c r="B61" s="550" t="s">
        <v>342</v>
      </c>
      <c r="C61" s="551">
        <v>1</v>
      </c>
      <c r="D61" s="552" t="s">
        <v>333</v>
      </c>
      <c r="E61" s="549"/>
      <c r="F61" s="543">
        <f>E61*C61</f>
        <v>0</v>
      </c>
      <c r="G61" s="334">
        <v>0</v>
      </c>
      <c r="H61" s="477">
        <f t="shared" si="17"/>
        <v>0</v>
      </c>
      <c r="I61" s="139"/>
      <c r="J61" s="137"/>
    </row>
    <row r="62" spans="1:10" s="136" customFormat="1" ht="21.75" customHeight="1">
      <c r="A62" s="506">
        <v>2.5</v>
      </c>
      <c r="B62" s="554" t="s">
        <v>345</v>
      </c>
      <c r="C62" s="551"/>
      <c r="D62" s="552"/>
      <c r="E62" s="549"/>
      <c r="F62" s="543"/>
      <c r="G62" s="139"/>
      <c r="H62" s="139"/>
      <c r="I62" s="139"/>
      <c r="J62" s="137"/>
    </row>
    <row r="63" spans="1:10" s="136" customFormat="1" ht="21.75" customHeight="1">
      <c r="A63" s="506"/>
      <c r="B63" s="550" t="s">
        <v>340</v>
      </c>
      <c r="C63" s="551">
        <v>2</v>
      </c>
      <c r="D63" s="552" t="s">
        <v>214</v>
      </c>
      <c r="E63" s="549"/>
      <c r="F63" s="543">
        <f>E63*C63</f>
        <v>0</v>
      </c>
      <c r="G63" s="334">
        <v>0</v>
      </c>
      <c r="H63" s="477">
        <f t="shared" ref="H63:H66" si="18">G63*C63</f>
        <v>0</v>
      </c>
      <c r="I63" s="139"/>
      <c r="J63" s="137"/>
    </row>
    <row r="64" spans="1:10" s="136" customFormat="1" ht="21.75" customHeight="1">
      <c r="A64" s="506"/>
      <c r="B64" s="550" t="s">
        <v>341</v>
      </c>
      <c r="C64" s="551">
        <v>2</v>
      </c>
      <c r="D64" s="552" t="s">
        <v>214</v>
      </c>
      <c r="E64" s="549"/>
      <c r="F64" s="543">
        <f>E64*C64</f>
        <v>0</v>
      </c>
      <c r="G64" s="334">
        <v>0</v>
      </c>
      <c r="H64" s="477">
        <f t="shared" si="18"/>
        <v>0</v>
      </c>
      <c r="I64" s="139"/>
      <c r="J64" s="137"/>
    </row>
    <row r="65" spans="1:10" s="136" customFormat="1" ht="21.75" customHeight="1">
      <c r="A65" s="506"/>
      <c r="B65" s="550" t="s">
        <v>336</v>
      </c>
      <c r="C65" s="551">
        <v>2</v>
      </c>
      <c r="D65" s="552" t="s">
        <v>214</v>
      </c>
      <c r="E65" s="549"/>
      <c r="F65" s="543">
        <f>E65*C65</f>
        <v>0</v>
      </c>
      <c r="G65" s="334">
        <v>0</v>
      </c>
      <c r="H65" s="477">
        <f t="shared" si="18"/>
        <v>0</v>
      </c>
      <c r="I65" s="139"/>
      <c r="J65" s="137"/>
    </row>
    <row r="66" spans="1:10" s="136" customFormat="1" ht="21.75" customHeight="1">
      <c r="A66" s="506"/>
      <c r="B66" s="550" t="s">
        <v>342</v>
      </c>
      <c r="C66" s="551">
        <v>2</v>
      </c>
      <c r="D66" s="552" t="s">
        <v>333</v>
      </c>
      <c r="E66" s="549"/>
      <c r="F66" s="543">
        <f>E66*C66</f>
        <v>0</v>
      </c>
      <c r="G66" s="334">
        <v>0</v>
      </c>
      <c r="H66" s="477">
        <f t="shared" si="18"/>
        <v>0</v>
      </c>
      <c r="I66" s="139"/>
      <c r="J66" s="137"/>
    </row>
    <row r="67" spans="1:10" s="136" customFormat="1" ht="21.75" customHeight="1" thickBot="1">
      <c r="A67" s="555"/>
      <c r="B67" s="556" t="s">
        <v>346</v>
      </c>
      <c r="C67" s="557"/>
      <c r="D67" s="558"/>
      <c r="E67" s="559"/>
      <c r="F67" s="560">
        <f>SUM(F44:F66)</f>
        <v>0</v>
      </c>
      <c r="G67" s="561"/>
      <c r="H67" s="560">
        <f>SUM(H44:H66)</f>
        <v>0</v>
      </c>
      <c r="I67" s="570">
        <f>F67+H67</f>
        <v>0</v>
      </c>
      <c r="J67" s="562"/>
    </row>
    <row r="68" spans="1:10" s="136" customFormat="1" ht="21.75" customHeight="1" thickTop="1" thickBot="1">
      <c r="A68" s="563"/>
      <c r="B68" s="564" t="s">
        <v>347</v>
      </c>
      <c r="C68" s="564"/>
      <c r="D68" s="565"/>
      <c r="E68" s="566"/>
      <c r="F68" s="567">
        <f>SUM(F41+F67)</f>
        <v>0</v>
      </c>
      <c r="G68" s="568"/>
      <c r="H68" s="567">
        <f>SUM(H41+H67)</f>
        <v>0</v>
      </c>
      <c r="I68" s="571">
        <f>F68+H68</f>
        <v>0</v>
      </c>
      <c r="J68" s="569"/>
    </row>
    <row r="69" spans="1:10" s="107" customFormat="1" ht="21" customHeight="1" thickTop="1">
      <c r="A69" s="685"/>
      <c r="B69" s="685"/>
      <c r="C69" s="685"/>
      <c r="D69" s="685"/>
      <c r="E69" s="130"/>
      <c r="F69" s="130"/>
      <c r="G69" s="130"/>
      <c r="H69" s="130"/>
      <c r="I69" s="130"/>
      <c r="J69" s="112"/>
    </row>
    <row r="70" spans="1:10" s="107" customFormat="1" ht="21" customHeight="1">
      <c r="A70" s="130"/>
      <c r="B70" s="130"/>
      <c r="C70" s="113"/>
      <c r="D70" s="112"/>
      <c r="E70" s="130"/>
      <c r="F70" s="130"/>
      <c r="G70" s="130"/>
      <c r="H70" s="130"/>
      <c r="I70" s="130"/>
      <c r="J70" s="112"/>
    </row>
    <row r="71" spans="1:10" s="107" customFormat="1" ht="21" customHeight="1">
      <c r="A71" s="130"/>
      <c r="B71" s="130"/>
      <c r="C71" s="113"/>
      <c r="D71" s="112"/>
      <c r="E71" s="130"/>
      <c r="F71" s="130"/>
      <c r="G71" s="130"/>
      <c r="H71" s="130"/>
      <c r="I71" s="130"/>
      <c r="J71" s="112"/>
    </row>
    <row r="72" spans="1:10" s="107" customFormat="1" ht="21" customHeight="1">
      <c r="A72" s="130"/>
      <c r="B72" s="130"/>
      <c r="C72" s="113"/>
      <c r="D72" s="112"/>
      <c r="E72" s="130"/>
      <c r="F72" s="130"/>
      <c r="G72" s="130"/>
      <c r="H72" s="130"/>
      <c r="I72" s="130"/>
      <c r="J72" s="112"/>
    </row>
    <row r="73" spans="1:10" s="107" customFormat="1" ht="21" customHeight="1">
      <c r="A73" s="130"/>
      <c r="B73" s="130"/>
      <c r="C73" s="113"/>
      <c r="D73" s="112"/>
      <c r="E73" s="130"/>
      <c r="F73" s="130"/>
      <c r="G73" s="130"/>
      <c r="H73" s="130"/>
      <c r="I73" s="130"/>
      <c r="J73" s="112"/>
    </row>
    <row r="74" spans="1:10" s="107" customFormat="1" ht="21" customHeight="1">
      <c r="A74" s="130"/>
      <c r="B74" s="130"/>
      <c r="C74" s="113"/>
      <c r="D74" s="112"/>
      <c r="E74" s="130"/>
      <c r="F74" s="130"/>
      <c r="G74" s="130"/>
      <c r="H74" s="130"/>
      <c r="I74" s="130"/>
      <c r="J74" s="112"/>
    </row>
    <row r="75" spans="1:10" s="107" customFormat="1" ht="21" customHeight="1">
      <c r="A75" s="130"/>
      <c r="B75" s="130"/>
      <c r="C75" s="113"/>
      <c r="D75" s="112"/>
      <c r="E75" s="130"/>
      <c r="F75" s="130"/>
      <c r="G75" s="130"/>
      <c r="H75" s="130"/>
      <c r="I75" s="130"/>
      <c r="J75" s="112"/>
    </row>
    <row r="76" spans="1:10" s="107" customFormat="1" ht="21" customHeight="1">
      <c r="A76" s="130"/>
      <c r="B76" s="130"/>
      <c r="C76" s="113"/>
      <c r="D76" s="112"/>
      <c r="E76" s="130"/>
      <c r="F76" s="130"/>
      <c r="G76" s="130"/>
      <c r="H76" s="130"/>
      <c r="I76" s="130"/>
      <c r="J76" s="112"/>
    </row>
    <row r="77" spans="1:10" s="107" customFormat="1" ht="21" customHeight="1">
      <c r="A77" s="130"/>
      <c r="B77" s="130"/>
      <c r="C77" s="115"/>
      <c r="D77" s="112"/>
      <c r="E77" s="130"/>
      <c r="F77" s="130"/>
      <c r="G77" s="130"/>
      <c r="H77" s="130"/>
      <c r="I77" s="130"/>
      <c r="J77" s="112"/>
    </row>
    <row r="78" spans="1:10" s="107" customFormat="1" ht="21" customHeight="1">
      <c r="A78" s="130"/>
      <c r="B78" s="130"/>
      <c r="C78" s="115"/>
      <c r="D78" s="112"/>
      <c r="E78" s="130"/>
      <c r="F78" s="130"/>
      <c r="G78" s="130"/>
      <c r="H78" s="130"/>
      <c r="I78" s="130"/>
      <c r="J78" s="112"/>
    </row>
    <row r="79" spans="1:10" s="107" customFormat="1" ht="21" customHeight="1">
      <c r="A79" s="130"/>
      <c r="B79" s="130"/>
      <c r="C79" s="115"/>
      <c r="D79" s="112"/>
      <c r="E79" s="130"/>
      <c r="F79" s="130"/>
      <c r="G79" s="130"/>
      <c r="H79" s="130"/>
      <c r="I79" s="130"/>
      <c r="J79" s="112"/>
    </row>
    <row r="80" spans="1:10" s="107" customFormat="1" ht="21" customHeight="1">
      <c r="A80" s="130"/>
      <c r="B80" s="114"/>
      <c r="C80" s="115"/>
      <c r="D80" s="112"/>
      <c r="E80" s="130"/>
      <c r="F80" s="130"/>
      <c r="G80" s="130"/>
      <c r="H80" s="130"/>
      <c r="I80" s="130"/>
      <c r="J80" s="112"/>
    </row>
    <row r="81" spans="1:10" s="107" customFormat="1" ht="21" customHeight="1">
      <c r="A81" s="130"/>
      <c r="B81" s="130"/>
      <c r="C81" s="115"/>
      <c r="D81" s="112"/>
      <c r="E81" s="130"/>
      <c r="F81" s="130"/>
      <c r="G81" s="130"/>
      <c r="H81" s="130"/>
      <c r="I81" s="130"/>
      <c r="J81" s="112"/>
    </row>
    <row r="82" spans="1:10" s="107" customFormat="1" ht="21" customHeight="1">
      <c r="A82" s="130"/>
      <c r="B82" s="130"/>
      <c r="C82" s="115"/>
      <c r="D82" s="112"/>
      <c r="E82" s="130"/>
      <c r="F82" s="130"/>
      <c r="G82" s="130"/>
      <c r="H82" s="130"/>
      <c r="I82" s="130"/>
      <c r="J82" s="112"/>
    </row>
    <row r="83" spans="1:10" s="106" customFormat="1" ht="21" customHeight="1">
      <c r="A83" s="130"/>
      <c r="B83" s="130"/>
      <c r="C83" s="115"/>
      <c r="D83" s="112"/>
      <c r="E83" s="130"/>
      <c r="F83" s="130"/>
      <c r="G83" s="130"/>
      <c r="H83" s="130"/>
      <c r="I83" s="130"/>
      <c r="J83" s="112"/>
    </row>
    <row r="84" spans="1:10" s="107" customFormat="1" ht="21" customHeight="1">
      <c r="A84" s="130"/>
      <c r="B84" s="130"/>
      <c r="C84" s="115"/>
      <c r="D84" s="112"/>
      <c r="E84" s="130"/>
      <c r="F84" s="130"/>
      <c r="G84" s="130"/>
      <c r="H84" s="130"/>
      <c r="I84" s="130"/>
      <c r="J84" s="112"/>
    </row>
    <row r="85" spans="1:10" s="107" customFormat="1" ht="21" customHeight="1">
      <c r="A85" s="130"/>
      <c r="B85" s="130"/>
      <c r="C85" s="115"/>
      <c r="D85" s="112"/>
      <c r="E85" s="130"/>
      <c r="F85" s="130"/>
      <c r="G85" s="130"/>
      <c r="H85" s="130"/>
      <c r="I85" s="130"/>
      <c r="J85" s="112"/>
    </row>
    <row r="86" spans="1:10" s="106" customFormat="1" ht="21" customHeight="1">
      <c r="A86" s="130"/>
      <c r="B86" s="130"/>
      <c r="C86" s="115"/>
      <c r="D86" s="112"/>
      <c r="E86" s="130"/>
      <c r="F86" s="130"/>
      <c r="G86" s="130"/>
      <c r="H86" s="130"/>
      <c r="I86" s="130"/>
      <c r="J86" s="112"/>
    </row>
    <row r="87" spans="1:10" s="106" customFormat="1" ht="21" customHeight="1">
      <c r="A87" s="130"/>
      <c r="B87" s="130"/>
      <c r="C87" s="115"/>
      <c r="D87" s="112"/>
      <c r="E87" s="130"/>
      <c r="F87" s="130"/>
      <c r="G87" s="130"/>
      <c r="H87" s="130"/>
      <c r="I87" s="130"/>
      <c r="J87" s="112"/>
    </row>
    <row r="88" spans="1:10" s="106" customFormat="1" ht="21" customHeight="1">
      <c r="A88" s="130"/>
      <c r="B88" s="130"/>
      <c r="C88" s="115"/>
      <c r="D88" s="112"/>
      <c r="E88" s="130"/>
      <c r="F88" s="130"/>
      <c r="G88" s="130"/>
      <c r="H88" s="130"/>
      <c r="I88" s="130"/>
      <c r="J88" s="112"/>
    </row>
    <row r="89" spans="1:10" s="106" customFormat="1" ht="21" customHeight="1">
      <c r="A89" s="130"/>
      <c r="B89" s="130"/>
      <c r="C89" s="115"/>
      <c r="D89" s="112"/>
      <c r="E89" s="130"/>
      <c r="F89" s="130"/>
      <c r="G89" s="130"/>
      <c r="H89" s="130"/>
      <c r="I89" s="130"/>
      <c r="J89" s="112"/>
    </row>
    <row r="90" spans="1:10" s="106" customFormat="1" ht="21" customHeight="1">
      <c r="A90" s="130"/>
      <c r="B90" s="130"/>
      <c r="C90" s="115"/>
      <c r="D90" s="112"/>
      <c r="E90" s="130"/>
      <c r="F90" s="130"/>
      <c r="G90" s="130"/>
      <c r="H90" s="130"/>
      <c r="I90" s="130"/>
      <c r="J90" s="112"/>
    </row>
    <row r="91" spans="1:10" s="106" customFormat="1" ht="21" customHeight="1">
      <c r="A91" s="130"/>
      <c r="B91" s="130"/>
      <c r="C91" s="115"/>
      <c r="D91" s="112"/>
      <c r="E91" s="130"/>
      <c r="F91" s="130"/>
      <c r="G91" s="130"/>
      <c r="H91" s="130"/>
      <c r="I91" s="130"/>
      <c r="J91" s="112"/>
    </row>
    <row r="92" spans="1:10" s="106" customFormat="1" ht="21" customHeight="1">
      <c r="A92" s="130"/>
      <c r="B92" s="130"/>
      <c r="C92" s="115"/>
      <c r="D92" s="112"/>
      <c r="E92" s="130"/>
      <c r="F92" s="130"/>
      <c r="G92" s="130"/>
      <c r="H92" s="130"/>
      <c r="I92" s="130"/>
      <c r="J92" s="112"/>
    </row>
    <row r="93" spans="1:10" s="106" customFormat="1" ht="21" customHeight="1">
      <c r="A93" s="130"/>
      <c r="B93" s="130"/>
      <c r="C93" s="115"/>
      <c r="D93" s="112"/>
      <c r="E93" s="130"/>
      <c r="F93" s="130"/>
      <c r="G93" s="130"/>
      <c r="H93" s="130"/>
      <c r="I93" s="130"/>
      <c r="J93" s="112"/>
    </row>
    <row r="94" spans="1:10" s="106" customFormat="1" ht="21" customHeight="1">
      <c r="A94" s="130"/>
      <c r="B94" s="130"/>
      <c r="C94" s="115"/>
      <c r="D94" s="112"/>
      <c r="E94" s="130"/>
      <c r="F94" s="130"/>
      <c r="G94" s="130"/>
      <c r="H94" s="130"/>
      <c r="I94" s="130"/>
      <c r="J94" s="112"/>
    </row>
    <row r="95" spans="1:10" s="106" customFormat="1" ht="21" customHeight="1">
      <c r="A95" s="130"/>
      <c r="B95" s="130"/>
      <c r="C95" s="115"/>
      <c r="D95" s="112"/>
      <c r="E95" s="130"/>
      <c r="F95" s="130"/>
      <c r="G95" s="130"/>
      <c r="H95" s="130"/>
      <c r="I95" s="130"/>
      <c r="J95" s="112"/>
    </row>
    <row r="96" spans="1:10" s="106" customFormat="1" ht="21" customHeight="1">
      <c r="A96" s="130"/>
      <c r="B96" s="130"/>
      <c r="C96" s="115"/>
      <c r="D96" s="112"/>
      <c r="E96" s="130"/>
      <c r="F96" s="130"/>
      <c r="G96" s="130"/>
      <c r="H96" s="130"/>
      <c r="I96" s="130"/>
      <c r="J96" s="112"/>
    </row>
    <row r="97" spans="1:10" s="106" customFormat="1" ht="21" customHeight="1">
      <c r="A97" s="130"/>
      <c r="B97" s="130"/>
      <c r="C97" s="115"/>
      <c r="D97" s="112"/>
      <c r="E97" s="130"/>
      <c r="F97" s="130"/>
      <c r="G97" s="130"/>
      <c r="H97" s="130"/>
      <c r="I97" s="130"/>
      <c r="J97" s="112"/>
    </row>
    <row r="98" spans="1:10" s="106" customFormat="1" ht="21" customHeight="1">
      <c r="A98" s="130"/>
      <c r="B98" s="130"/>
      <c r="C98" s="115"/>
      <c r="D98" s="112"/>
      <c r="E98" s="130"/>
      <c r="F98" s="130"/>
      <c r="G98" s="130"/>
      <c r="H98" s="130"/>
      <c r="I98" s="130"/>
      <c r="J98" s="112"/>
    </row>
    <row r="99" spans="1:10" s="106" customFormat="1" ht="21" customHeight="1">
      <c r="A99" s="130"/>
      <c r="B99" s="130"/>
      <c r="C99" s="115"/>
      <c r="D99" s="112"/>
      <c r="E99" s="130"/>
      <c r="F99" s="130"/>
      <c r="G99" s="130"/>
      <c r="H99" s="130"/>
      <c r="I99" s="130"/>
      <c r="J99" s="112"/>
    </row>
    <row r="100" spans="1:10" s="106" customFormat="1" ht="21" customHeight="1">
      <c r="A100" s="130"/>
      <c r="B100" s="130"/>
      <c r="C100" s="115"/>
      <c r="D100" s="112"/>
      <c r="E100" s="130"/>
      <c r="F100" s="130"/>
      <c r="G100" s="130"/>
      <c r="H100" s="130"/>
      <c r="I100" s="130"/>
      <c r="J100" s="112"/>
    </row>
    <row r="101" spans="1:10" s="106" customFormat="1" ht="21" customHeight="1">
      <c r="A101" s="130"/>
      <c r="B101" s="130"/>
      <c r="C101" s="115"/>
      <c r="D101" s="112"/>
      <c r="E101" s="130"/>
      <c r="F101" s="130"/>
      <c r="G101" s="130"/>
      <c r="H101" s="130"/>
      <c r="I101" s="130"/>
      <c r="J101" s="112"/>
    </row>
    <row r="102" spans="1:10" s="106" customFormat="1" ht="21" customHeight="1">
      <c r="A102" s="130"/>
      <c r="B102" s="130"/>
      <c r="C102" s="115"/>
      <c r="D102" s="112"/>
      <c r="E102" s="130"/>
      <c r="F102" s="130"/>
      <c r="G102" s="130"/>
      <c r="H102" s="130"/>
      <c r="I102" s="130"/>
      <c r="J102" s="112"/>
    </row>
    <row r="103" spans="1:10" s="106" customFormat="1" ht="21" customHeight="1">
      <c r="A103" s="130"/>
      <c r="B103" s="130"/>
      <c r="C103" s="115"/>
      <c r="D103" s="112"/>
      <c r="E103" s="130"/>
      <c r="F103" s="130"/>
      <c r="G103" s="130"/>
      <c r="H103" s="130"/>
      <c r="I103" s="130"/>
      <c r="J103" s="112"/>
    </row>
    <row r="104" spans="1:10" s="106" customFormat="1" ht="21" customHeight="1">
      <c r="A104" s="130"/>
      <c r="B104" s="130"/>
      <c r="C104" s="115"/>
      <c r="D104" s="112"/>
      <c r="E104" s="130"/>
      <c r="F104" s="130"/>
      <c r="G104" s="130"/>
      <c r="H104" s="130"/>
      <c r="I104" s="130"/>
      <c r="J104" s="112"/>
    </row>
    <row r="105" spans="1:10" s="106" customFormat="1" ht="21" customHeight="1">
      <c r="A105" s="130"/>
      <c r="B105" s="130"/>
      <c r="C105" s="115"/>
      <c r="D105" s="112"/>
      <c r="E105" s="130"/>
      <c r="F105" s="130"/>
      <c r="G105" s="130"/>
      <c r="H105" s="130"/>
      <c r="I105" s="130"/>
      <c r="J105" s="112"/>
    </row>
    <row r="106" spans="1:10" s="106" customFormat="1" ht="21" customHeight="1">
      <c r="A106" s="130"/>
      <c r="B106" s="130"/>
      <c r="C106" s="115"/>
      <c r="D106" s="112"/>
      <c r="E106" s="130"/>
      <c r="F106" s="130"/>
      <c r="G106" s="130"/>
      <c r="H106" s="130"/>
      <c r="I106" s="130"/>
      <c r="J106" s="112"/>
    </row>
    <row r="107" spans="1:10" s="106" customFormat="1" ht="21" customHeight="1">
      <c r="A107" s="130"/>
      <c r="B107" s="130"/>
      <c r="C107" s="115"/>
      <c r="D107" s="112"/>
      <c r="E107" s="130"/>
      <c r="F107" s="130"/>
      <c r="G107" s="130"/>
      <c r="H107" s="130"/>
      <c r="I107" s="130"/>
      <c r="J107" s="112"/>
    </row>
    <row r="108" spans="1:10" s="106" customFormat="1" ht="21" customHeight="1">
      <c r="A108" s="130"/>
      <c r="B108" s="130"/>
      <c r="C108" s="115"/>
      <c r="D108" s="112"/>
      <c r="E108" s="130"/>
      <c r="F108" s="130"/>
      <c r="G108" s="130"/>
      <c r="H108" s="130"/>
      <c r="I108" s="130"/>
      <c r="J108" s="112"/>
    </row>
    <row r="109" spans="1:10" s="106" customFormat="1" ht="21" customHeight="1">
      <c r="A109" s="130"/>
      <c r="B109" s="130"/>
      <c r="C109" s="115"/>
      <c r="D109" s="112"/>
      <c r="E109" s="130"/>
      <c r="F109" s="130"/>
      <c r="G109" s="130"/>
      <c r="H109" s="130"/>
      <c r="I109" s="130"/>
      <c r="J109" s="112"/>
    </row>
    <row r="110" spans="1:10" s="106" customFormat="1" ht="21" customHeight="1">
      <c r="A110" s="130"/>
      <c r="B110" s="130"/>
      <c r="C110" s="115"/>
      <c r="D110" s="112"/>
      <c r="E110" s="130"/>
      <c r="F110" s="130"/>
      <c r="G110" s="130"/>
      <c r="H110" s="130"/>
      <c r="I110" s="130"/>
      <c r="J110" s="112"/>
    </row>
    <row r="111" spans="1:10" s="106" customFormat="1" ht="21" customHeight="1">
      <c r="A111" s="130"/>
      <c r="B111" s="130"/>
      <c r="C111" s="115"/>
      <c r="D111" s="112"/>
      <c r="E111" s="130"/>
      <c r="F111" s="130"/>
      <c r="G111" s="130"/>
      <c r="H111" s="130"/>
      <c r="I111" s="130"/>
      <c r="J111" s="112"/>
    </row>
    <row r="112" spans="1:10" s="106" customFormat="1" ht="21" customHeight="1">
      <c r="A112" s="130"/>
      <c r="B112" s="130"/>
      <c r="C112" s="115"/>
      <c r="D112" s="112"/>
      <c r="E112" s="130"/>
      <c r="F112" s="130"/>
      <c r="G112" s="130"/>
      <c r="H112" s="130"/>
      <c r="I112" s="130"/>
      <c r="J112" s="112"/>
    </row>
    <row r="113" spans="1:10" s="106" customFormat="1" ht="21" customHeight="1">
      <c r="A113" s="130"/>
      <c r="B113" s="130"/>
      <c r="C113" s="115"/>
      <c r="D113" s="112"/>
      <c r="E113" s="130"/>
      <c r="F113" s="130"/>
      <c r="G113" s="130"/>
      <c r="H113" s="130"/>
      <c r="I113" s="130"/>
      <c r="J113" s="112"/>
    </row>
    <row r="114" spans="1:10" s="106" customFormat="1" ht="21" customHeight="1">
      <c r="A114" s="130"/>
      <c r="B114" s="130"/>
      <c r="C114" s="115"/>
      <c r="D114" s="112"/>
      <c r="E114" s="130"/>
      <c r="F114" s="130"/>
      <c r="G114" s="130"/>
      <c r="H114" s="130"/>
      <c r="I114" s="130"/>
      <c r="J114" s="112"/>
    </row>
    <row r="115" spans="1:10" s="106" customFormat="1" ht="21" customHeight="1">
      <c r="A115" s="130"/>
      <c r="B115" s="130"/>
      <c r="C115" s="115"/>
      <c r="D115" s="112"/>
      <c r="E115" s="130"/>
      <c r="F115" s="130"/>
      <c r="G115" s="130"/>
      <c r="H115" s="130"/>
      <c r="I115" s="130"/>
      <c r="J115" s="112"/>
    </row>
    <row r="116" spans="1:10" s="106" customFormat="1" ht="21" customHeight="1">
      <c r="A116" s="130"/>
      <c r="B116" s="130"/>
      <c r="C116" s="115"/>
      <c r="D116" s="112"/>
      <c r="E116" s="130"/>
      <c r="F116" s="130"/>
      <c r="G116" s="130"/>
      <c r="H116" s="130"/>
      <c r="I116" s="130"/>
      <c r="J116" s="112"/>
    </row>
    <row r="117" spans="1:10" s="106" customFormat="1" ht="21" customHeight="1">
      <c r="A117" s="130"/>
      <c r="B117" s="130"/>
      <c r="C117" s="115"/>
      <c r="D117" s="112"/>
      <c r="E117" s="130"/>
      <c r="F117" s="130"/>
      <c r="G117" s="130"/>
      <c r="H117" s="130"/>
      <c r="I117" s="130"/>
      <c r="J117" s="112"/>
    </row>
    <row r="118" spans="1:10" s="106" customFormat="1" ht="21" customHeight="1">
      <c r="A118" s="130"/>
      <c r="B118" s="130"/>
      <c r="C118" s="115"/>
      <c r="D118" s="112"/>
      <c r="E118" s="130"/>
      <c r="F118" s="130"/>
      <c r="G118" s="130"/>
      <c r="H118" s="130"/>
      <c r="I118" s="130"/>
      <c r="J118" s="112"/>
    </row>
    <row r="119" spans="1:10" s="106" customFormat="1" ht="21" customHeight="1">
      <c r="A119" s="130"/>
      <c r="B119" s="130"/>
      <c r="C119" s="115"/>
      <c r="D119" s="112"/>
      <c r="E119" s="130"/>
      <c r="F119" s="130"/>
      <c r="G119" s="130"/>
      <c r="H119" s="130"/>
      <c r="I119" s="130"/>
      <c r="J119" s="112"/>
    </row>
    <row r="120" spans="1:10" s="106" customFormat="1" ht="21" customHeight="1">
      <c r="A120" s="130"/>
      <c r="B120" s="130"/>
      <c r="C120" s="115"/>
      <c r="D120" s="112"/>
      <c r="E120" s="130"/>
      <c r="F120" s="130"/>
      <c r="G120" s="130"/>
      <c r="H120" s="130"/>
      <c r="I120" s="130"/>
      <c r="J120" s="112"/>
    </row>
    <row r="121" spans="1:10" s="106" customFormat="1" ht="21" customHeight="1">
      <c r="A121" s="130"/>
      <c r="B121" s="130"/>
      <c r="C121" s="115"/>
      <c r="D121" s="112"/>
      <c r="E121" s="130"/>
      <c r="F121" s="130"/>
      <c r="G121" s="130"/>
      <c r="H121" s="130"/>
      <c r="I121" s="130"/>
      <c r="J121" s="112"/>
    </row>
    <row r="122" spans="1:10" s="106" customFormat="1" ht="21" customHeight="1">
      <c r="A122" s="130"/>
      <c r="B122" s="130"/>
      <c r="C122" s="115"/>
      <c r="D122" s="112"/>
      <c r="E122" s="130"/>
      <c r="F122" s="130"/>
      <c r="G122" s="130"/>
      <c r="H122" s="130"/>
      <c r="I122" s="130"/>
      <c r="J122" s="112"/>
    </row>
    <row r="123" spans="1:10" s="106" customFormat="1" ht="21" customHeight="1">
      <c r="A123" s="130"/>
      <c r="B123" s="130"/>
      <c r="C123" s="115"/>
      <c r="D123" s="112"/>
      <c r="E123" s="130"/>
      <c r="F123" s="130"/>
      <c r="G123" s="130"/>
      <c r="H123" s="130"/>
      <c r="I123" s="130"/>
      <c r="J123" s="112"/>
    </row>
    <row r="124" spans="1:10" s="106" customFormat="1" ht="21" customHeight="1">
      <c r="A124" s="130"/>
      <c r="B124" s="130"/>
      <c r="C124" s="115"/>
      <c r="D124" s="112"/>
      <c r="E124" s="130"/>
      <c r="F124" s="130"/>
      <c r="G124" s="130"/>
      <c r="H124" s="130"/>
      <c r="I124" s="130"/>
      <c r="J124" s="112"/>
    </row>
    <row r="125" spans="1:10" s="106" customFormat="1" ht="21" customHeight="1">
      <c r="A125" s="130"/>
      <c r="B125" s="130"/>
      <c r="C125" s="115"/>
      <c r="D125" s="112"/>
      <c r="E125" s="130"/>
      <c r="F125" s="130"/>
      <c r="G125" s="130"/>
      <c r="H125" s="130"/>
      <c r="I125" s="130"/>
      <c r="J125" s="112"/>
    </row>
    <row r="126" spans="1:10" s="106" customFormat="1" ht="21" customHeight="1">
      <c r="A126" s="130"/>
      <c r="B126" s="130"/>
      <c r="C126" s="115"/>
      <c r="D126" s="112"/>
      <c r="E126" s="130"/>
      <c r="F126" s="130"/>
      <c r="G126" s="130"/>
      <c r="H126" s="130"/>
      <c r="I126" s="130"/>
      <c r="J126" s="112"/>
    </row>
    <row r="127" spans="1:10" s="106" customFormat="1" ht="21" customHeight="1">
      <c r="A127" s="130"/>
      <c r="B127" s="130"/>
      <c r="C127" s="115"/>
      <c r="D127" s="112"/>
      <c r="E127" s="130"/>
      <c r="F127" s="130"/>
      <c r="G127" s="130"/>
      <c r="H127" s="130"/>
      <c r="I127" s="130"/>
      <c r="J127" s="112"/>
    </row>
    <row r="128" spans="1:10" s="106" customFormat="1" ht="21" customHeight="1">
      <c r="A128" s="130"/>
      <c r="B128" s="130"/>
      <c r="C128" s="115"/>
      <c r="D128" s="112"/>
      <c r="E128" s="130"/>
      <c r="F128" s="130"/>
      <c r="G128" s="130"/>
      <c r="H128" s="130"/>
      <c r="I128" s="130"/>
      <c r="J128" s="112"/>
    </row>
    <row r="129" spans="1:10" s="106" customFormat="1" ht="21" customHeight="1">
      <c r="A129" s="130"/>
      <c r="B129" s="130"/>
      <c r="C129" s="115"/>
      <c r="D129" s="112"/>
      <c r="E129" s="130"/>
      <c r="F129" s="130"/>
      <c r="G129" s="130"/>
      <c r="H129" s="130"/>
      <c r="I129" s="130"/>
      <c r="J129" s="112"/>
    </row>
    <row r="130" spans="1:10" s="106" customFormat="1" ht="21" customHeight="1">
      <c r="A130" s="130"/>
      <c r="B130" s="130"/>
      <c r="C130" s="115"/>
      <c r="D130" s="112"/>
      <c r="E130" s="130"/>
      <c r="F130" s="130"/>
      <c r="G130" s="130"/>
      <c r="H130" s="130"/>
      <c r="I130" s="130"/>
      <c r="J130" s="112"/>
    </row>
    <row r="131" spans="1:10" s="106" customFormat="1" ht="21" customHeight="1">
      <c r="A131" s="130"/>
      <c r="B131" s="130"/>
      <c r="C131" s="115"/>
      <c r="D131" s="112"/>
      <c r="E131" s="130"/>
      <c r="F131" s="130"/>
      <c r="G131" s="130"/>
      <c r="H131" s="130"/>
      <c r="I131" s="130"/>
      <c r="J131" s="112"/>
    </row>
    <row r="132" spans="1:10" s="106" customFormat="1" ht="21" customHeight="1">
      <c r="A132" s="130"/>
      <c r="B132" s="130"/>
      <c r="C132" s="115"/>
      <c r="D132" s="112"/>
      <c r="E132" s="130"/>
      <c r="F132" s="130"/>
      <c r="G132" s="130"/>
      <c r="H132" s="130"/>
      <c r="I132" s="130"/>
      <c r="J132" s="112"/>
    </row>
    <row r="133" spans="1:10" s="106" customFormat="1" ht="21" customHeight="1">
      <c r="A133" s="130"/>
      <c r="B133" s="130"/>
      <c r="C133" s="115"/>
      <c r="D133" s="112"/>
      <c r="E133" s="130"/>
      <c r="F133" s="130"/>
      <c r="G133" s="130"/>
      <c r="H133" s="130"/>
      <c r="I133" s="130"/>
      <c r="J133" s="112"/>
    </row>
    <row r="134" spans="1:10" s="106" customFormat="1" ht="21" customHeight="1">
      <c r="A134" s="130"/>
      <c r="B134" s="130"/>
      <c r="C134" s="115"/>
      <c r="D134" s="112"/>
      <c r="E134" s="130"/>
      <c r="F134" s="130"/>
      <c r="G134" s="130"/>
      <c r="H134" s="130"/>
      <c r="I134" s="130"/>
      <c r="J134" s="112"/>
    </row>
    <row r="135" spans="1:10" s="106" customFormat="1" ht="21" customHeight="1">
      <c r="A135" s="130"/>
      <c r="B135" s="130"/>
      <c r="C135" s="115"/>
      <c r="D135" s="112"/>
      <c r="E135" s="130"/>
      <c r="F135" s="130"/>
      <c r="G135" s="130"/>
      <c r="H135" s="130"/>
      <c r="I135" s="130"/>
      <c r="J135" s="112"/>
    </row>
    <row r="136" spans="1:10" s="106" customFormat="1" ht="21" customHeight="1">
      <c r="A136" s="130"/>
      <c r="B136" s="130"/>
      <c r="C136" s="115"/>
      <c r="D136" s="112"/>
      <c r="E136" s="130"/>
      <c r="F136" s="130"/>
      <c r="G136" s="130"/>
      <c r="H136" s="130"/>
      <c r="I136" s="130"/>
      <c r="J136" s="112"/>
    </row>
    <row r="137" spans="1:10" s="106" customFormat="1" ht="21" customHeight="1">
      <c r="A137" s="130"/>
      <c r="B137" s="130"/>
      <c r="C137" s="115"/>
      <c r="D137" s="112"/>
      <c r="E137" s="130"/>
      <c r="F137" s="130"/>
      <c r="G137" s="130"/>
      <c r="H137" s="130"/>
      <c r="I137" s="130"/>
      <c r="J137" s="112"/>
    </row>
    <row r="138" spans="1:10" s="106" customFormat="1" ht="21" customHeight="1">
      <c r="A138" s="130"/>
      <c r="B138" s="130"/>
      <c r="C138" s="115"/>
      <c r="D138" s="112"/>
      <c r="E138" s="130"/>
      <c r="F138" s="130"/>
      <c r="G138" s="130"/>
      <c r="H138" s="130"/>
      <c r="I138" s="130"/>
      <c r="J138" s="112"/>
    </row>
    <row r="139" spans="1:10" s="106" customFormat="1" ht="21" customHeight="1">
      <c r="A139" s="130"/>
      <c r="B139" s="130"/>
      <c r="C139" s="115"/>
      <c r="D139" s="112"/>
      <c r="E139" s="130"/>
      <c r="F139" s="130"/>
      <c r="G139" s="130"/>
      <c r="H139" s="130"/>
      <c r="I139" s="130"/>
      <c r="J139" s="112"/>
    </row>
    <row r="140" spans="1:10" s="106" customFormat="1" ht="21" customHeight="1">
      <c r="A140" s="130"/>
      <c r="B140" s="130"/>
      <c r="C140" s="115"/>
      <c r="D140" s="112"/>
      <c r="E140" s="130"/>
      <c r="F140" s="130"/>
      <c r="G140" s="130"/>
      <c r="H140" s="130"/>
      <c r="I140" s="130"/>
      <c r="J140" s="112"/>
    </row>
    <row r="141" spans="1:10" s="106" customFormat="1" ht="21" customHeight="1">
      <c r="A141" s="130"/>
      <c r="B141" s="130"/>
      <c r="C141" s="115"/>
      <c r="D141" s="112"/>
      <c r="E141" s="130"/>
      <c r="F141" s="130"/>
      <c r="G141" s="130"/>
      <c r="H141" s="130"/>
      <c r="I141" s="130"/>
      <c r="J141" s="112"/>
    </row>
    <row r="142" spans="1:10" s="106" customFormat="1" ht="21" customHeight="1">
      <c r="A142" s="130"/>
      <c r="B142" s="130"/>
      <c r="C142" s="115"/>
      <c r="D142" s="112"/>
      <c r="E142" s="130"/>
      <c r="F142" s="130"/>
      <c r="G142" s="130"/>
      <c r="H142" s="130"/>
      <c r="I142" s="130"/>
      <c r="J142" s="112"/>
    </row>
    <row r="143" spans="1:10" s="106" customFormat="1" ht="21" customHeight="1">
      <c r="A143" s="130"/>
      <c r="B143" s="130"/>
      <c r="C143" s="115"/>
      <c r="D143" s="112"/>
      <c r="E143" s="130"/>
      <c r="F143" s="130"/>
      <c r="G143" s="130"/>
      <c r="H143" s="130"/>
      <c r="I143" s="130"/>
      <c r="J143" s="112"/>
    </row>
    <row r="144" spans="1:10" s="106" customFormat="1" ht="21" customHeight="1">
      <c r="A144" s="130"/>
      <c r="B144" s="130"/>
      <c r="C144" s="115"/>
      <c r="D144" s="112"/>
      <c r="E144" s="130"/>
      <c r="F144" s="130"/>
      <c r="G144" s="130"/>
      <c r="H144" s="130"/>
      <c r="I144" s="130"/>
      <c r="J144" s="112"/>
    </row>
    <row r="145" spans="1:10" s="108" customFormat="1" ht="21" customHeight="1">
      <c r="A145" s="130"/>
      <c r="B145" s="130"/>
      <c r="C145" s="115"/>
      <c r="D145" s="112"/>
      <c r="E145" s="130"/>
      <c r="F145" s="130"/>
      <c r="G145" s="130"/>
      <c r="H145" s="130"/>
      <c r="I145" s="130"/>
      <c r="J145" s="112"/>
    </row>
    <row r="146" spans="1:10" s="108" customFormat="1" ht="21" customHeight="1">
      <c r="A146" s="130"/>
      <c r="B146" s="130"/>
      <c r="C146" s="115"/>
      <c r="D146" s="112"/>
      <c r="E146" s="130"/>
      <c r="F146" s="130"/>
      <c r="G146" s="130"/>
      <c r="H146" s="130"/>
      <c r="I146" s="130"/>
      <c r="J146" s="112"/>
    </row>
    <row r="147" spans="1:10" s="108" customFormat="1" ht="21" customHeight="1">
      <c r="A147" s="130"/>
      <c r="B147" s="130"/>
      <c r="C147" s="115"/>
      <c r="D147" s="112"/>
      <c r="E147" s="130"/>
      <c r="F147" s="130"/>
      <c r="G147" s="130"/>
      <c r="H147" s="130"/>
      <c r="I147" s="130"/>
      <c r="J147" s="112"/>
    </row>
    <row r="148" spans="1:10" s="108" customFormat="1" ht="21" customHeight="1">
      <c r="A148" s="130"/>
      <c r="B148" s="130"/>
      <c r="C148" s="115"/>
      <c r="D148" s="112"/>
      <c r="E148" s="130"/>
      <c r="F148" s="130"/>
      <c r="G148" s="130"/>
      <c r="H148" s="130"/>
      <c r="I148" s="130"/>
      <c r="J148" s="112"/>
    </row>
    <row r="149" spans="1:10" s="108" customFormat="1" ht="21" customHeight="1">
      <c r="A149" s="130"/>
      <c r="B149" s="130"/>
      <c r="C149" s="115"/>
      <c r="D149" s="112"/>
      <c r="E149" s="130"/>
      <c r="F149" s="130"/>
      <c r="G149" s="130"/>
      <c r="H149" s="130"/>
      <c r="I149" s="130"/>
      <c r="J149" s="112"/>
    </row>
    <row r="150" spans="1:10" s="108" customFormat="1" ht="21" customHeight="1">
      <c r="A150" s="130"/>
      <c r="B150" s="130"/>
      <c r="C150" s="115"/>
      <c r="D150" s="112"/>
      <c r="E150" s="130"/>
      <c r="F150" s="130"/>
      <c r="G150" s="130"/>
      <c r="H150" s="130"/>
      <c r="I150" s="130"/>
      <c r="J150" s="112"/>
    </row>
    <row r="151" spans="1:10" s="106" customFormat="1" ht="21" customHeight="1">
      <c r="A151" s="130"/>
      <c r="B151" s="130"/>
      <c r="C151" s="115"/>
      <c r="D151" s="112"/>
      <c r="E151" s="130"/>
      <c r="F151" s="130"/>
      <c r="G151" s="130"/>
      <c r="H151" s="130"/>
      <c r="I151" s="130"/>
      <c r="J151" s="112"/>
    </row>
    <row r="152" spans="1:10" s="106" customFormat="1" ht="21" customHeight="1">
      <c r="A152" s="130"/>
      <c r="B152" s="130"/>
      <c r="C152" s="115"/>
      <c r="D152" s="112"/>
      <c r="E152" s="130"/>
      <c r="F152" s="130"/>
      <c r="G152" s="130"/>
      <c r="H152" s="130"/>
      <c r="I152" s="130"/>
      <c r="J152" s="112"/>
    </row>
    <row r="153" spans="1:10" s="106" customFormat="1" ht="21" customHeight="1">
      <c r="A153" s="130"/>
      <c r="B153" s="130"/>
      <c r="C153" s="115"/>
      <c r="D153" s="112"/>
      <c r="E153" s="130"/>
      <c r="F153" s="130"/>
      <c r="G153" s="130"/>
      <c r="H153" s="130"/>
      <c r="I153" s="130"/>
      <c r="J153" s="112"/>
    </row>
    <row r="154" spans="1:10" s="106" customFormat="1" ht="21" customHeight="1">
      <c r="A154" s="130"/>
      <c r="B154" s="130"/>
      <c r="C154" s="115"/>
      <c r="D154" s="112"/>
      <c r="E154" s="130"/>
      <c r="F154" s="130"/>
      <c r="G154" s="130"/>
      <c r="H154" s="130"/>
      <c r="I154" s="130"/>
      <c r="J154" s="112"/>
    </row>
    <row r="155" spans="1:10" s="106" customFormat="1" ht="21" customHeight="1">
      <c r="A155" s="130"/>
      <c r="B155" s="130"/>
      <c r="C155" s="115"/>
      <c r="D155" s="112"/>
      <c r="E155" s="130"/>
      <c r="F155" s="130"/>
      <c r="G155" s="130"/>
      <c r="H155" s="130"/>
      <c r="I155" s="130"/>
      <c r="J155" s="112"/>
    </row>
    <row r="156" spans="1:10" s="106" customFormat="1" ht="21" customHeight="1">
      <c r="A156" s="130"/>
      <c r="B156" s="130"/>
      <c r="C156" s="115"/>
      <c r="D156" s="112"/>
      <c r="E156" s="130"/>
      <c r="F156" s="130"/>
      <c r="G156" s="130"/>
      <c r="H156" s="130"/>
      <c r="I156" s="130"/>
      <c r="J156" s="112"/>
    </row>
    <row r="157" spans="1:10" s="106" customFormat="1" ht="21" customHeight="1">
      <c r="A157" s="130"/>
      <c r="B157" s="130"/>
      <c r="C157" s="115"/>
      <c r="D157" s="112"/>
      <c r="E157" s="130"/>
      <c r="F157" s="130"/>
      <c r="G157" s="130"/>
      <c r="H157" s="130"/>
      <c r="I157" s="130"/>
      <c r="J157" s="112"/>
    </row>
    <row r="158" spans="1:10" s="106" customFormat="1" ht="21" customHeight="1">
      <c r="A158" s="130"/>
      <c r="B158" s="130"/>
      <c r="C158" s="115"/>
      <c r="D158" s="112"/>
      <c r="E158" s="130"/>
      <c r="F158" s="130"/>
      <c r="G158" s="130"/>
      <c r="H158" s="130"/>
      <c r="I158" s="130"/>
      <c r="J158" s="112"/>
    </row>
    <row r="159" spans="1:10" s="106" customFormat="1" ht="21" customHeight="1">
      <c r="A159" s="130"/>
      <c r="B159" s="130"/>
      <c r="C159" s="115"/>
      <c r="D159" s="112"/>
      <c r="E159" s="130"/>
      <c r="F159" s="130"/>
      <c r="G159" s="130"/>
      <c r="H159" s="130"/>
      <c r="I159" s="130"/>
      <c r="J159" s="112"/>
    </row>
    <row r="160" spans="1:10" s="107" customFormat="1" ht="21" customHeight="1">
      <c r="A160" s="130"/>
      <c r="B160" s="130"/>
      <c r="C160" s="115"/>
      <c r="D160" s="112"/>
      <c r="E160" s="130"/>
      <c r="F160" s="130"/>
      <c r="G160" s="130"/>
      <c r="H160" s="130"/>
      <c r="I160" s="130"/>
      <c r="J160" s="112"/>
    </row>
    <row r="161" spans="1:10" s="107" customFormat="1" ht="21" customHeight="1">
      <c r="A161" s="130"/>
      <c r="B161" s="130"/>
      <c r="C161" s="115"/>
      <c r="D161" s="112"/>
      <c r="E161" s="130"/>
      <c r="F161" s="130"/>
      <c r="G161" s="130"/>
      <c r="H161" s="130"/>
      <c r="I161" s="130"/>
      <c r="J161" s="112"/>
    </row>
    <row r="162" spans="1:10" s="107" customFormat="1" ht="21" customHeight="1">
      <c r="A162" s="130"/>
      <c r="B162" s="130"/>
      <c r="C162" s="115"/>
      <c r="D162" s="112"/>
      <c r="E162" s="130"/>
      <c r="F162" s="130"/>
      <c r="G162" s="130"/>
      <c r="H162" s="130"/>
      <c r="I162" s="130"/>
      <c r="J162" s="112"/>
    </row>
    <row r="163" spans="1:10" s="107" customFormat="1" ht="21" customHeight="1">
      <c r="A163" s="130"/>
      <c r="B163" s="130"/>
      <c r="C163" s="115"/>
      <c r="D163" s="112"/>
      <c r="E163" s="130"/>
      <c r="F163" s="130"/>
      <c r="G163" s="130"/>
      <c r="H163" s="130"/>
      <c r="I163" s="130"/>
      <c r="J163" s="112"/>
    </row>
    <row r="164" spans="1:10" s="107" customFormat="1" ht="21" customHeight="1">
      <c r="A164" s="130"/>
      <c r="B164" s="130"/>
      <c r="C164" s="115"/>
      <c r="D164" s="112"/>
      <c r="E164" s="130"/>
      <c r="F164" s="130"/>
      <c r="G164" s="130"/>
      <c r="H164" s="130"/>
      <c r="I164" s="130"/>
      <c r="J164" s="112"/>
    </row>
    <row r="165" spans="1:10" s="107" customFormat="1" ht="21" customHeight="1">
      <c r="A165" s="130"/>
      <c r="B165" s="130"/>
      <c r="C165" s="115"/>
      <c r="D165" s="112"/>
      <c r="E165" s="130"/>
      <c r="F165" s="130"/>
      <c r="G165" s="130"/>
      <c r="H165" s="130"/>
      <c r="I165" s="130"/>
      <c r="J165" s="112"/>
    </row>
    <row r="166" spans="1:10" s="107" customFormat="1" ht="21" customHeight="1">
      <c r="A166" s="130"/>
      <c r="B166" s="130"/>
      <c r="C166" s="115"/>
      <c r="D166" s="112"/>
      <c r="E166" s="130"/>
      <c r="F166" s="130"/>
      <c r="G166" s="130"/>
      <c r="H166" s="130"/>
      <c r="I166" s="130"/>
      <c r="J166" s="112"/>
    </row>
    <row r="167" spans="1:10" s="107" customFormat="1" ht="21" customHeight="1">
      <c r="A167" s="130"/>
      <c r="B167" s="130"/>
      <c r="C167" s="115"/>
      <c r="D167" s="112"/>
      <c r="E167" s="130"/>
      <c r="F167" s="130"/>
      <c r="G167" s="130"/>
      <c r="H167" s="130"/>
      <c r="I167" s="130"/>
      <c r="J167" s="112"/>
    </row>
    <row r="168" spans="1:10" s="107" customFormat="1" ht="21" customHeight="1">
      <c r="A168" s="130"/>
      <c r="B168" s="130"/>
      <c r="C168" s="115"/>
      <c r="D168" s="112"/>
      <c r="E168" s="130"/>
      <c r="F168" s="130"/>
      <c r="G168" s="130"/>
      <c r="H168" s="130"/>
      <c r="I168" s="130"/>
      <c r="J168" s="112"/>
    </row>
    <row r="169" spans="1:10" s="107" customFormat="1" ht="21" customHeight="1">
      <c r="A169" s="130"/>
      <c r="B169" s="130"/>
      <c r="C169" s="115"/>
      <c r="D169" s="112"/>
      <c r="E169" s="130"/>
      <c r="F169" s="130"/>
      <c r="G169" s="130"/>
      <c r="H169" s="130"/>
      <c r="I169" s="130"/>
      <c r="J169" s="112"/>
    </row>
    <row r="170" spans="1:10" s="107" customFormat="1" ht="21" customHeight="1">
      <c r="A170" s="130"/>
      <c r="B170" s="130"/>
      <c r="C170" s="115"/>
      <c r="D170" s="112"/>
      <c r="E170" s="130"/>
      <c r="F170" s="130"/>
      <c r="G170" s="130"/>
      <c r="H170" s="130"/>
      <c r="I170" s="130"/>
      <c r="J170" s="112"/>
    </row>
    <row r="171" spans="1:10" s="107" customFormat="1" ht="21" customHeight="1">
      <c r="A171" s="130"/>
      <c r="B171" s="130"/>
      <c r="C171" s="115"/>
      <c r="D171" s="112"/>
      <c r="E171" s="130"/>
      <c r="F171" s="130"/>
      <c r="G171" s="130"/>
      <c r="H171" s="130"/>
      <c r="I171" s="130"/>
      <c r="J171" s="112"/>
    </row>
    <row r="172" spans="1:10" s="107" customFormat="1" ht="21" customHeight="1">
      <c r="A172" s="130"/>
      <c r="B172" s="130"/>
      <c r="C172" s="115"/>
      <c r="D172" s="112"/>
      <c r="E172" s="130"/>
      <c r="F172" s="130"/>
      <c r="G172" s="130"/>
      <c r="H172" s="130"/>
      <c r="I172" s="130"/>
      <c r="J172" s="112"/>
    </row>
    <row r="173" spans="1:10" s="107" customFormat="1" ht="21" customHeight="1">
      <c r="A173" s="130"/>
      <c r="B173" s="130"/>
      <c r="C173" s="115"/>
      <c r="D173" s="112"/>
      <c r="E173" s="130"/>
      <c r="F173" s="130"/>
      <c r="G173" s="130"/>
      <c r="H173" s="130"/>
      <c r="I173" s="130"/>
      <c r="J173" s="112"/>
    </row>
    <row r="174" spans="1:10" s="107" customFormat="1" ht="21" customHeight="1">
      <c r="A174" s="130"/>
      <c r="B174" s="130"/>
      <c r="C174" s="115"/>
      <c r="D174" s="112"/>
      <c r="E174" s="130"/>
      <c r="F174" s="130"/>
      <c r="G174" s="130"/>
      <c r="H174" s="130"/>
      <c r="I174" s="130"/>
      <c r="J174" s="112"/>
    </row>
    <row r="175" spans="1:10" s="107" customFormat="1" ht="21" customHeight="1">
      <c r="A175" s="130"/>
      <c r="B175" s="130"/>
      <c r="C175" s="115"/>
      <c r="D175" s="112"/>
      <c r="E175" s="130"/>
      <c r="F175" s="130"/>
      <c r="G175" s="130"/>
      <c r="H175" s="130"/>
      <c r="I175" s="130"/>
      <c r="J175" s="112"/>
    </row>
    <row r="176" spans="1:10" s="107" customFormat="1" ht="21" customHeight="1">
      <c r="A176" s="130"/>
      <c r="B176" s="130"/>
      <c r="C176" s="115"/>
      <c r="D176" s="112"/>
      <c r="E176" s="130"/>
      <c r="F176" s="130"/>
      <c r="G176" s="130"/>
      <c r="H176" s="130"/>
      <c r="I176" s="130"/>
      <c r="J176" s="112"/>
    </row>
    <row r="177" spans="1:10" s="107" customFormat="1" ht="21" customHeight="1">
      <c r="A177" s="130"/>
      <c r="B177" s="130"/>
      <c r="C177" s="115"/>
      <c r="D177" s="112"/>
      <c r="E177" s="130"/>
      <c r="F177" s="130"/>
      <c r="G177" s="130"/>
      <c r="H177" s="130"/>
      <c r="I177" s="130"/>
      <c r="J177" s="112"/>
    </row>
    <row r="178" spans="1:10" s="106" customFormat="1" ht="21" customHeight="1">
      <c r="A178" s="130"/>
      <c r="B178" s="130"/>
      <c r="C178" s="115"/>
      <c r="D178" s="112"/>
      <c r="E178" s="130"/>
      <c r="F178" s="130"/>
      <c r="G178" s="130"/>
      <c r="H178" s="130"/>
      <c r="I178" s="130"/>
      <c r="J178" s="112"/>
    </row>
    <row r="179" spans="1:10" s="107" customFormat="1" ht="21" customHeight="1">
      <c r="A179" s="130"/>
      <c r="B179" s="130"/>
      <c r="C179" s="115"/>
      <c r="D179" s="112"/>
      <c r="E179" s="130"/>
      <c r="F179" s="130"/>
      <c r="G179" s="130"/>
      <c r="H179" s="130"/>
      <c r="I179" s="130"/>
      <c r="J179" s="112"/>
    </row>
    <row r="180" spans="1:10" s="107" customFormat="1" ht="21" customHeight="1">
      <c r="A180" s="130"/>
      <c r="B180" s="130"/>
      <c r="C180" s="115"/>
      <c r="D180" s="112"/>
      <c r="E180" s="130"/>
      <c r="F180" s="130"/>
      <c r="G180" s="130"/>
      <c r="H180" s="130"/>
      <c r="I180" s="130"/>
      <c r="J180" s="112"/>
    </row>
    <row r="181" spans="1:10" s="106" customFormat="1" ht="21" customHeight="1">
      <c r="A181" s="130"/>
      <c r="B181" s="130"/>
      <c r="C181" s="115"/>
      <c r="D181" s="112"/>
      <c r="E181" s="130"/>
      <c r="F181" s="130"/>
      <c r="G181" s="130"/>
      <c r="H181" s="130"/>
      <c r="I181" s="130"/>
      <c r="J181" s="112"/>
    </row>
    <row r="182" spans="1:10" s="106" customFormat="1" ht="21" customHeight="1">
      <c r="A182" s="130"/>
      <c r="B182" s="130"/>
      <c r="C182" s="115"/>
      <c r="D182" s="112"/>
      <c r="E182" s="130"/>
      <c r="F182" s="130"/>
      <c r="G182" s="130"/>
      <c r="H182" s="130"/>
      <c r="I182" s="130"/>
      <c r="J182" s="112"/>
    </row>
    <row r="183" spans="1:10" s="106" customFormat="1" ht="21" customHeight="1">
      <c r="A183" s="130"/>
      <c r="B183" s="130"/>
      <c r="C183" s="115"/>
      <c r="D183" s="112"/>
      <c r="E183" s="130"/>
      <c r="F183" s="130"/>
      <c r="G183" s="130"/>
      <c r="H183" s="130"/>
      <c r="I183" s="130"/>
      <c r="J183" s="112"/>
    </row>
    <row r="184" spans="1:10" s="106" customFormat="1" ht="21" customHeight="1">
      <c r="A184" s="130"/>
      <c r="B184" s="130"/>
      <c r="C184" s="115"/>
      <c r="D184" s="112"/>
      <c r="E184" s="130"/>
      <c r="F184" s="130"/>
      <c r="G184" s="130"/>
      <c r="H184" s="130"/>
      <c r="I184" s="130"/>
      <c r="J184" s="112"/>
    </row>
    <row r="185" spans="1:10" s="106" customFormat="1" ht="21" customHeight="1">
      <c r="A185" s="130"/>
      <c r="B185" s="130"/>
      <c r="C185" s="115"/>
      <c r="D185" s="112"/>
      <c r="E185" s="130"/>
      <c r="F185" s="130"/>
      <c r="G185" s="130"/>
      <c r="H185" s="130"/>
      <c r="I185" s="130"/>
      <c r="J185" s="112"/>
    </row>
    <row r="186" spans="1:10" s="106" customFormat="1" ht="21" customHeight="1">
      <c r="A186" s="130"/>
      <c r="B186" s="130"/>
      <c r="C186" s="115"/>
      <c r="D186" s="112"/>
      <c r="E186" s="130"/>
      <c r="F186" s="130"/>
      <c r="G186" s="130"/>
      <c r="H186" s="130"/>
      <c r="I186" s="130"/>
      <c r="J186" s="112"/>
    </row>
    <row r="187" spans="1:10" s="106" customFormat="1" ht="21" customHeight="1">
      <c r="A187" s="130"/>
      <c r="B187" s="130"/>
      <c r="C187" s="115"/>
      <c r="D187" s="112"/>
      <c r="E187" s="130"/>
      <c r="F187" s="130"/>
      <c r="G187" s="130"/>
      <c r="H187" s="130"/>
      <c r="I187" s="130"/>
      <c r="J187" s="112"/>
    </row>
    <row r="188" spans="1:10" s="106" customFormat="1" ht="21" customHeight="1">
      <c r="A188" s="130"/>
      <c r="B188" s="130"/>
      <c r="C188" s="115"/>
      <c r="D188" s="112"/>
      <c r="E188" s="130"/>
      <c r="F188" s="130"/>
      <c r="G188" s="130"/>
      <c r="H188" s="130"/>
      <c r="I188" s="130"/>
      <c r="J188" s="112"/>
    </row>
    <row r="189" spans="1:10" s="106" customFormat="1" ht="21" customHeight="1">
      <c r="A189" s="130"/>
      <c r="B189" s="130"/>
      <c r="C189" s="115"/>
      <c r="D189" s="112"/>
      <c r="E189" s="130"/>
      <c r="F189" s="130"/>
      <c r="G189" s="130"/>
      <c r="H189" s="130"/>
      <c r="I189" s="130"/>
      <c r="J189" s="112"/>
    </row>
    <row r="190" spans="1:10" s="106" customFormat="1" ht="21" customHeight="1">
      <c r="A190" s="130"/>
      <c r="B190" s="130"/>
      <c r="C190" s="115"/>
      <c r="D190" s="112"/>
      <c r="E190" s="130"/>
      <c r="F190" s="130"/>
      <c r="G190" s="130"/>
      <c r="H190" s="130"/>
      <c r="I190" s="130"/>
      <c r="J190" s="112"/>
    </row>
    <row r="191" spans="1:10" s="106" customFormat="1" ht="21" customHeight="1">
      <c r="A191" s="130"/>
      <c r="B191" s="130"/>
      <c r="C191" s="115"/>
      <c r="D191" s="112"/>
      <c r="E191" s="130"/>
      <c r="F191" s="130"/>
      <c r="G191" s="130"/>
      <c r="H191" s="130"/>
      <c r="I191" s="130"/>
      <c r="J191" s="112"/>
    </row>
    <row r="192" spans="1:10" s="106" customFormat="1" ht="21" customHeight="1">
      <c r="A192" s="130"/>
      <c r="B192" s="130"/>
      <c r="C192" s="115"/>
      <c r="D192" s="112"/>
      <c r="E192" s="130"/>
      <c r="F192" s="130"/>
      <c r="G192" s="130"/>
      <c r="H192" s="130"/>
      <c r="I192" s="130"/>
      <c r="J192" s="112"/>
    </row>
    <row r="193" spans="1:10" s="106" customFormat="1" ht="21" customHeight="1">
      <c r="A193" s="130"/>
      <c r="B193" s="130"/>
      <c r="C193" s="115"/>
      <c r="D193" s="112"/>
      <c r="E193" s="130"/>
      <c r="F193" s="130"/>
      <c r="G193" s="130"/>
      <c r="H193" s="130"/>
      <c r="I193" s="130"/>
      <c r="J193" s="112"/>
    </row>
    <row r="194" spans="1:10" s="106" customFormat="1" ht="21" customHeight="1">
      <c r="A194" s="130"/>
      <c r="B194" s="130"/>
      <c r="C194" s="115"/>
      <c r="D194" s="112"/>
      <c r="E194" s="130"/>
      <c r="F194" s="130"/>
      <c r="G194" s="130"/>
      <c r="H194" s="130"/>
      <c r="I194" s="130"/>
      <c r="J194" s="112"/>
    </row>
    <row r="195" spans="1:10" s="106" customFormat="1" ht="21" customHeight="1">
      <c r="A195" s="130"/>
      <c r="B195" s="130"/>
      <c r="C195" s="115"/>
      <c r="D195" s="112"/>
      <c r="E195" s="130"/>
      <c r="F195" s="130"/>
      <c r="G195" s="130"/>
      <c r="H195" s="130"/>
      <c r="I195" s="130"/>
      <c r="J195" s="112"/>
    </row>
    <row r="196" spans="1:10" s="106" customFormat="1" ht="21" customHeight="1">
      <c r="A196" s="130"/>
      <c r="B196" s="130"/>
      <c r="C196" s="115"/>
      <c r="D196" s="112"/>
      <c r="E196" s="130"/>
      <c r="F196" s="130"/>
      <c r="G196" s="130"/>
      <c r="H196" s="130"/>
      <c r="I196" s="130"/>
      <c r="J196" s="112"/>
    </row>
    <row r="197" spans="1:10" s="106" customFormat="1" ht="21" customHeight="1">
      <c r="A197" s="130"/>
      <c r="B197" s="130"/>
      <c r="C197" s="115"/>
      <c r="D197" s="112"/>
      <c r="E197" s="130"/>
      <c r="F197" s="130"/>
      <c r="G197" s="130"/>
      <c r="H197" s="130"/>
      <c r="I197" s="130"/>
      <c r="J197" s="112"/>
    </row>
    <row r="198" spans="1:10" s="106" customFormat="1" ht="21" customHeight="1">
      <c r="A198" s="130"/>
      <c r="B198" s="130"/>
      <c r="C198" s="115"/>
      <c r="D198" s="112"/>
      <c r="E198" s="130"/>
      <c r="F198" s="130"/>
      <c r="G198" s="130"/>
      <c r="H198" s="130"/>
      <c r="I198" s="130"/>
      <c r="J198" s="112"/>
    </row>
    <row r="199" spans="1:10" s="106" customFormat="1" ht="21" customHeight="1">
      <c r="A199" s="130"/>
      <c r="B199" s="130"/>
      <c r="C199" s="115"/>
      <c r="D199" s="112"/>
      <c r="E199" s="130"/>
      <c r="F199" s="130"/>
      <c r="G199" s="130"/>
      <c r="H199" s="130"/>
      <c r="I199" s="130"/>
      <c r="J199" s="112"/>
    </row>
    <row r="200" spans="1:10" s="106" customFormat="1" ht="21" customHeight="1">
      <c r="A200" s="130"/>
      <c r="B200" s="130"/>
      <c r="C200" s="115"/>
      <c r="D200" s="112"/>
      <c r="E200" s="130"/>
      <c r="F200" s="130"/>
      <c r="G200" s="130"/>
      <c r="H200" s="130"/>
      <c r="I200" s="130"/>
      <c r="J200" s="112"/>
    </row>
    <row r="201" spans="1:10" s="106" customFormat="1" ht="21" customHeight="1">
      <c r="A201" s="130"/>
      <c r="B201" s="130"/>
      <c r="C201" s="115"/>
      <c r="D201" s="112"/>
      <c r="E201" s="130"/>
      <c r="F201" s="130"/>
      <c r="G201" s="130"/>
      <c r="H201" s="130"/>
      <c r="I201" s="130"/>
      <c r="J201" s="112"/>
    </row>
    <row r="202" spans="1:10" s="106" customFormat="1" ht="21" customHeight="1">
      <c r="A202" s="130"/>
      <c r="B202" s="130"/>
      <c r="C202" s="115"/>
      <c r="D202" s="112"/>
      <c r="E202" s="130"/>
      <c r="F202" s="130"/>
      <c r="G202" s="130"/>
      <c r="H202" s="130"/>
      <c r="I202" s="130"/>
      <c r="J202" s="112"/>
    </row>
    <row r="203" spans="1:10" s="106" customFormat="1" ht="21" customHeight="1">
      <c r="A203" s="130"/>
      <c r="B203" s="130"/>
      <c r="C203" s="115"/>
      <c r="D203" s="112"/>
      <c r="E203" s="130"/>
      <c r="F203" s="130"/>
      <c r="G203" s="130"/>
      <c r="H203" s="130"/>
      <c r="I203" s="130"/>
      <c r="J203" s="112"/>
    </row>
    <row r="204" spans="1:10" s="106" customFormat="1" ht="21" customHeight="1">
      <c r="A204" s="130"/>
      <c r="B204" s="130"/>
      <c r="C204" s="115"/>
      <c r="D204" s="112"/>
      <c r="E204" s="130"/>
      <c r="F204" s="130"/>
      <c r="G204" s="130"/>
      <c r="H204" s="130"/>
      <c r="I204" s="130"/>
      <c r="J204" s="112"/>
    </row>
    <row r="205" spans="1:10" s="106" customFormat="1" ht="21" customHeight="1">
      <c r="A205" s="130"/>
      <c r="B205" s="130"/>
      <c r="C205" s="115"/>
      <c r="D205" s="112"/>
      <c r="E205" s="130"/>
      <c r="F205" s="130"/>
      <c r="G205" s="130"/>
      <c r="H205" s="130"/>
      <c r="I205" s="130"/>
      <c r="J205" s="112"/>
    </row>
    <row r="206" spans="1:10" s="106" customFormat="1" ht="21" customHeight="1">
      <c r="A206" s="130"/>
      <c r="B206" s="130"/>
      <c r="C206" s="115"/>
      <c r="D206" s="112"/>
      <c r="E206" s="130"/>
      <c r="F206" s="130"/>
      <c r="G206" s="130"/>
      <c r="H206" s="130"/>
      <c r="I206" s="130"/>
      <c r="J206" s="112"/>
    </row>
    <row r="207" spans="1:10" s="106" customFormat="1" ht="21" customHeight="1">
      <c r="A207" s="130"/>
      <c r="B207" s="130"/>
      <c r="C207" s="115"/>
      <c r="D207" s="112"/>
      <c r="E207" s="130"/>
      <c r="F207" s="130"/>
      <c r="G207" s="130"/>
      <c r="H207" s="130"/>
      <c r="I207" s="130"/>
      <c r="J207" s="112"/>
    </row>
    <row r="208" spans="1:10" s="106" customFormat="1" ht="21" customHeight="1">
      <c r="A208" s="130"/>
      <c r="B208" s="130"/>
      <c r="C208" s="115"/>
      <c r="D208" s="112"/>
      <c r="E208" s="130"/>
      <c r="F208" s="130"/>
      <c r="G208" s="130"/>
      <c r="H208" s="130"/>
      <c r="I208" s="130"/>
      <c r="J208" s="112"/>
    </row>
    <row r="209" spans="1:10" s="106" customFormat="1" ht="21" customHeight="1">
      <c r="A209" s="130"/>
      <c r="B209" s="130"/>
      <c r="C209" s="115"/>
      <c r="D209" s="112"/>
      <c r="E209" s="130"/>
      <c r="F209" s="130"/>
      <c r="G209" s="130"/>
      <c r="H209" s="130"/>
      <c r="I209" s="130"/>
      <c r="J209" s="112"/>
    </row>
    <row r="210" spans="1:10" s="106" customFormat="1" ht="21" customHeight="1">
      <c r="A210" s="130"/>
      <c r="B210" s="130"/>
      <c r="C210" s="115"/>
      <c r="D210" s="112"/>
      <c r="E210" s="130"/>
      <c r="F210" s="130"/>
      <c r="G210" s="130"/>
      <c r="H210" s="130"/>
      <c r="I210" s="130"/>
      <c r="J210" s="112"/>
    </row>
    <row r="211" spans="1:10" s="106" customFormat="1" ht="21" customHeight="1">
      <c r="A211" s="130"/>
      <c r="B211" s="130"/>
      <c r="C211" s="115"/>
      <c r="D211" s="112"/>
      <c r="E211" s="130"/>
      <c r="F211" s="130"/>
      <c r="G211" s="130"/>
      <c r="H211" s="130"/>
      <c r="I211" s="130"/>
      <c r="J211" s="112"/>
    </row>
    <row r="212" spans="1:10" s="106" customFormat="1" ht="21" customHeight="1">
      <c r="A212" s="130"/>
      <c r="B212" s="130"/>
      <c r="C212" s="115"/>
      <c r="D212" s="112"/>
      <c r="E212" s="130"/>
      <c r="F212" s="130"/>
      <c r="G212" s="130"/>
      <c r="H212" s="130"/>
      <c r="I212" s="130"/>
      <c r="J212" s="112"/>
    </row>
    <row r="213" spans="1:10" s="106" customFormat="1" ht="21" customHeight="1">
      <c r="A213" s="130"/>
      <c r="B213" s="130"/>
      <c r="C213" s="115"/>
      <c r="D213" s="112"/>
      <c r="E213" s="130"/>
      <c r="F213" s="130"/>
      <c r="G213" s="130"/>
      <c r="H213" s="130"/>
      <c r="I213" s="130"/>
      <c r="J213" s="112"/>
    </row>
    <row r="214" spans="1:10" s="106" customFormat="1" ht="21" customHeight="1">
      <c r="A214" s="130"/>
      <c r="B214" s="130"/>
      <c r="C214" s="115"/>
      <c r="D214" s="112"/>
      <c r="E214" s="130"/>
      <c r="F214" s="130"/>
      <c r="G214" s="130"/>
      <c r="H214" s="130"/>
      <c r="I214" s="130"/>
      <c r="J214" s="112"/>
    </row>
    <row r="215" spans="1:10" s="106" customFormat="1" ht="21" customHeight="1">
      <c r="A215" s="130"/>
      <c r="B215" s="130"/>
      <c r="C215" s="115"/>
      <c r="D215" s="112"/>
      <c r="E215" s="130"/>
      <c r="F215" s="130"/>
      <c r="G215" s="130"/>
      <c r="H215" s="130"/>
      <c r="I215" s="130"/>
      <c r="J215" s="112"/>
    </row>
    <row r="216" spans="1:10" s="106" customFormat="1" ht="21" customHeight="1">
      <c r="A216" s="130"/>
      <c r="B216" s="130"/>
      <c r="C216" s="115"/>
      <c r="D216" s="112"/>
      <c r="E216" s="130"/>
      <c r="F216" s="130"/>
      <c r="G216" s="130"/>
      <c r="H216" s="130"/>
      <c r="I216" s="130"/>
      <c r="J216" s="112"/>
    </row>
    <row r="217" spans="1:10" s="106" customFormat="1" ht="21" customHeight="1">
      <c r="A217" s="130"/>
      <c r="B217" s="130"/>
      <c r="C217" s="115"/>
      <c r="D217" s="112"/>
      <c r="E217" s="130"/>
      <c r="F217" s="130"/>
      <c r="G217" s="130"/>
      <c r="H217" s="130"/>
      <c r="I217" s="130"/>
      <c r="J217" s="112"/>
    </row>
    <row r="218" spans="1:10" s="106" customFormat="1" ht="21" customHeight="1">
      <c r="A218" s="130"/>
      <c r="B218" s="130"/>
      <c r="C218" s="115"/>
      <c r="D218" s="112"/>
      <c r="E218" s="130"/>
      <c r="F218" s="130"/>
      <c r="G218" s="130"/>
      <c r="H218" s="130"/>
      <c r="I218" s="130"/>
      <c r="J218" s="112"/>
    </row>
    <row r="219" spans="1:10" s="106" customFormat="1" ht="21" customHeight="1">
      <c r="A219" s="130"/>
      <c r="B219" s="130"/>
      <c r="C219" s="115"/>
      <c r="D219" s="112"/>
      <c r="E219" s="130"/>
      <c r="F219" s="130"/>
      <c r="G219" s="130"/>
      <c r="H219" s="130"/>
      <c r="I219" s="130"/>
      <c r="J219" s="112"/>
    </row>
    <row r="220" spans="1:10" s="106" customFormat="1" ht="21" customHeight="1">
      <c r="A220" s="130"/>
      <c r="B220" s="130"/>
      <c r="C220" s="115"/>
      <c r="D220" s="112"/>
      <c r="E220" s="130"/>
      <c r="F220" s="130"/>
      <c r="G220" s="130"/>
      <c r="H220" s="130"/>
      <c r="I220" s="130"/>
      <c r="J220" s="112"/>
    </row>
    <row r="221" spans="1:10" s="106" customFormat="1" ht="21" customHeight="1">
      <c r="A221" s="130"/>
      <c r="B221" s="130"/>
      <c r="C221" s="115"/>
      <c r="D221" s="112"/>
      <c r="E221" s="130"/>
      <c r="F221" s="130"/>
      <c r="G221" s="130"/>
      <c r="H221" s="130"/>
      <c r="I221" s="130"/>
      <c r="J221" s="112"/>
    </row>
    <row r="222" spans="1:10" s="106" customFormat="1" ht="21" customHeight="1">
      <c r="A222" s="130"/>
      <c r="B222" s="130"/>
      <c r="C222" s="115"/>
      <c r="D222" s="112"/>
      <c r="E222" s="130"/>
      <c r="F222" s="130"/>
      <c r="G222" s="130"/>
      <c r="H222" s="130"/>
      <c r="I222" s="130"/>
      <c r="J222" s="112"/>
    </row>
    <row r="223" spans="1:10" s="106" customFormat="1" ht="21" customHeight="1">
      <c r="A223" s="130"/>
      <c r="B223" s="130"/>
      <c r="C223" s="115"/>
      <c r="D223" s="112"/>
      <c r="E223" s="130"/>
      <c r="F223" s="130"/>
      <c r="G223" s="130"/>
      <c r="H223" s="130"/>
      <c r="I223" s="130"/>
      <c r="J223" s="112"/>
    </row>
    <row r="224" spans="1:10" s="106" customFormat="1" ht="21" customHeight="1">
      <c r="A224" s="130"/>
      <c r="B224" s="130"/>
      <c r="C224" s="115"/>
      <c r="D224" s="112"/>
      <c r="E224" s="130"/>
      <c r="F224" s="130"/>
      <c r="G224" s="130"/>
      <c r="H224" s="130"/>
      <c r="I224" s="130"/>
      <c r="J224" s="112"/>
    </row>
    <row r="225" spans="1:10" s="106" customFormat="1" ht="21" customHeight="1">
      <c r="A225" s="130"/>
      <c r="B225" s="130"/>
      <c r="C225" s="115"/>
      <c r="D225" s="112"/>
      <c r="E225" s="130"/>
      <c r="F225" s="130"/>
      <c r="G225" s="130"/>
      <c r="H225" s="130"/>
      <c r="I225" s="130"/>
      <c r="J225" s="112"/>
    </row>
    <row r="226" spans="1:10" s="106" customFormat="1" ht="21" customHeight="1">
      <c r="A226" s="130"/>
      <c r="B226" s="130"/>
      <c r="C226" s="115"/>
      <c r="D226" s="112"/>
      <c r="E226" s="130"/>
      <c r="F226" s="130"/>
      <c r="G226" s="130"/>
      <c r="H226" s="130"/>
      <c r="I226" s="130"/>
      <c r="J226" s="112"/>
    </row>
    <row r="227" spans="1:10" s="106" customFormat="1" ht="21" customHeight="1">
      <c r="A227" s="130"/>
      <c r="B227" s="130"/>
      <c r="C227" s="115"/>
      <c r="D227" s="112"/>
      <c r="E227" s="130"/>
      <c r="F227" s="130"/>
      <c r="G227" s="130"/>
      <c r="H227" s="130"/>
      <c r="I227" s="130"/>
      <c r="J227" s="112"/>
    </row>
    <row r="228" spans="1:10" s="106" customFormat="1" ht="21" customHeight="1">
      <c r="A228" s="130"/>
      <c r="B228" s="130"/>
      <c r="C228" s="115"/>
      <c r="D228" s="112"/>
      <c r="E228" s="130"/>
      <c r="F228" s="130"/>
      <c r="G228" s="130"/>
      <c r="H228" s="130"/>
      <c r="I228" s="130"/>
      <c r="J228" s="112"/>
    </row>
    <row r="229" spans="1:10" s="106" customFormat="1" ht="21" customHeight="1">
      <c r="A229" s="130"/>
      <c r="B229" s="130"/>
      <c r="C229" s="115"/>
      <c r="D229" s="112"/>
      <c r="E229" s="130"/>
      <c r="F229" s="130"/>
      <c r="G229" s="130"/>
      <c r="H229" s="130"/>
      <c r="I229" s="130"/>
      <c r="J229" s="112"/>
    </row>
    <row r="230" spans="1:10" s="106" customFormat="1" ht="21" customHeight="1">
      <c r="A230" s="130"/>
      <c r="B230" s="130"/>
      <c r="C230" s="115"/>
      <c r="D230" s="112"/>
      <c r="E230" s="130"/>
      <c r="F230" s="130"/>
      <c r="G230" s="130"/>
      <c r="H230" s="130"/>
      <c r="I230" s="130"/>
      <c r="J230" s="112"/>
    </row>
    <row r="231" spans="1:10" s="106" customFormat="1" ht="21" customHeight="1">
      <c r="A231" s="130"/>
      <c r="B231" s="130"/>
      <c r="C231" s="115"/>
      <c r="D231" s="112"/>
      <c r="E231" s="130"/>
      <c r="F231" s="130"/>
      <c r="G231" s="130"/>
      <c r="H231" s="130"/>
      <c r="I231" s="130"/>
      <c r="J231" s="112"/>
    </row>
    <row r="232" spans="1:10" s="106" customFormat="1" ht="21" customHeight="1">
      <c r="A232" s="130"/>
      <c r="B232" s="130"/>
      <c r="C232" s="115"/>
      <c r="D232" s="112"/>
      <c r="E232" s="130"/>
      <c r="F232" s="130"/>
      <c r="G232" s="130"/>
      <c r="H232" s="130"/>
      <c r="I232" s="130"/>
      <c r="J232" s="112"/>
    </row>
    <row r="233" spans="1:10" s="106" customFormat="1" ht="21" customHeight="1">
      <c r="A233" s="130"/>
      <c r="B233" s="130"/>
      <c r="C233" s="115"/>
      <c r="D233" s="112"/>
      <c r="E233" s="130"/>
      <c r="F233" s="130"/>
      <c r="G233" s="130"/>
      <c r="H233" s="130"/>
      <c r="I233" s="130"/>
      <c r="J233" s="112"/>
    </row>
    <row r="234" spans="1:10" s="106" customFormat="1" ht="21" customHeight="1">
      <c r="A234" s="130"/>
      <c r="B234" s="130"/>
      <c r="C234" s="115"/>
      <c r="D234" s="112"/>
      <c r="E234" s="130"/>
      <c r="F234" s="130"/>
      <c r="G234" s="130"/>
      <c r="H234" s="130"/>
      <c r="I234" s="130"/>
      <c r="J234" s="112"/>
    </row>
    <row r="235" spans="1:10" s="106" customFormat="1" ht="21" customHeight="1">
      <c r="A235" s="130"/>
      <c r="B235" s="130"/>
      <c r="C235" s="115"/>
      <c r="D235" s="112"/>
      <c r="E235" s="130"/>
      <c r="F235" s="130"/>
      <c r="G235" s="130"/>
      <c r="H235" s="130"/>
      <c r="I235" s="130"/>
      <c r="J235" s="112"/>
    </row>
    <row r="236" spans="1:10" s="106" customFormat="1" ht="21" customHeight="1">
      <c r="A236" s="130"/>
      <c r="B236" s="130"/>
      <c r="C236" s="115"/>
      <c r="D236" s="112"/>
      <c r="E236" s="130"/>
      <c r="F236" s="130"/>
      <c r="G236" s="130"/>
      <c r="H236" s="130"/>
      <c r="I236" s="130"/>
      <c r="J236" s="112"/>
    </row>
    <row r="237" spans="1:10" s="106" customFormat="1" ht="21" customHeight="1">
      <c r="A237" s="130"/>
      <c r="B237" s="130"/>
      <c r="C237" s="115"/>
      <c r="D237" s="112"/>
      <c r="E237" s="130"/>
      <c r="F237" s="130"/>
      <c r="G237" s="130"/>
      <c r="H237" s="130"/>
      <c r="I237" s="130"/>
      <c r="J237" s="112"/>
    </row>
    <row r="238" spans="1:10" s="106" customFormat="1" ht="21" customHeight="1">
      <c r="A238" s="130"/>
      <c r="B238" s="130"/>
      <c r="C238" s="115"/>
      <c r="D238" s="112"/>
      <c r="E238" s="130"/>
      <c r="F238" s="130"/>
      <c r="G238" s="130"/>
      <c r="H238" s="130"/>
      <c r="I238" s="130"/>
      <c r="J238" s="112"/>
    </row>
    <row r="239" spans="1:10" s="106" customFormat="1" ht="21" customHeight="1">
      <c r="A239" s="130"/>
      <c r="B239" s="130"/>
      <c r="C239" s="115"/>
      <c r="D239" s="112"/>
      <c r="E239" s="130"/>
      <c r="F239" s="130"/>
      <c r="G239" s="130"/>
      <c r="H239" s="130"/>
      <c r="I239" s="130"/>
      <c r="J239" s="112"/>
    </row>
    <row r="240" spans="1:10" s="106" customFormat="1" ht="21" customHeight="1">
      <c r="A240" s="130"/>
      <c r="B240" s="130"/>
      <c r="C240" s="115"/>
      <c r="D240" s="112"/>
      <c r="E240" s="130"/>
      <c r="F240" s="130"/>
      <c r="G240" s="130"/>
      <c r="H240" s="130"/>
      <c r="I240" s="130"/>
      <c r="J240" s="112"/>
    </row>
    <row r="241" spans="1:10" s="106" customFormat="1" ht="21" customHeight="1">
      <c r="A241" s="130"/>
      <c r="B241" s="130"/>
      <c r="C241" s="115"/>
      <c r="D241" s="112"/>
      <c r="E241" s="130"/>
      <c r="F241" s="130"/>
      <c r="G241" s="130"/>
      <c r="H241" s="130"/>
      <c r="I241" s="130"/>
      <c r="J241" s="112"/>
    </row>
    <row r="242" spans="1:10" s="106" customFormat="1" ht="21" customHeight="1">
      <c r="A242" s="130"/>
      <c r="B242" s="130"/>
      <c r="C242" s="115"/>
      <c r="D242" s="112"/>
      <c r="E242" s="130"/>
      <c r="F242" s="130"/>
      <c r="G242" s="130"/>
      <c r="H242" s="130"/>
      <c r="I242" s="130"/>
      <c r="J242" s="112"/>
    </row>
    <row r="243" spans="1:10" s="106" customFormat="1" ht="21" customHeight="1">
      <c r="A243" s="130"/>
      <c r="B243" s="130"/>
      <c r="C243" s="115"/>
      <c r="D243" s="112"/>
      <c r="E243" s="130"/>
      <c r="F243" s="130"/>
      <c r="G243" s="130"/>
      <c r="H243" s="130"/>
      <c r="I243" s="130"/>
      <c r="J243" s="112"/>
    </row>
    <row r="244" spans="1:10" s="106" customFormat="1" ht="21" customHeight="1">
      <c r="A244" s="130"/>
      <c r="B244" s="130"/>
      <c r="C244" s="115"/>
      <c r="D244" s="112"/>
      <c r="E244" s="130"/>
      <c r="F244" s="130"/>
      <c r="G244" s="130"/>
      <c r="H244" s="130"/>
      <c r="I244" s="130"/>
      <c r="J244" s="112"/>
    </row>
    <row r="245" spans="1:10" s="106" customFormat="1" ht="21" customHeight="1">
      <c r="A245" s="130"/>
      <c r="B245" s="130"/>
      <c r="C245" s="115"/>
      <c r="D245" s="112"/>
      <c r="E245" s="130"/>
      <c r="F245" s="130"/>
      <c r="G245" s="130"/>
      <c r="H245" s="130"/>
      <c r="I245" s="130"/>
      <c r="J245" s="112"/>
    </row>
    <row r="246" spans="1:10" s="106" customFormat="1" ht="21" customHeight="1">
      <c r="A246" s="130"/>
      <c r="B246" s="130"/>
      <c r="C246" s="115"/>
      <c r="D246" s="112"/>
      <c r="E246" s="130"/>
      <c r="F246" s="130"/>
      <c r="G246" s="130"/>
      <c r="H246" s="130"/>
      <c r="I246" s="130"/>
      <c r="J246" s="112"/>
    </row>
    <row r="247" spans="1:10" s="106" customFormat="1" ht="21" customHeight="1">
      <c r="A247" s="130"/>
      <c r="B247" s="130"/>
      <c r="C247" s="115"/>
      <c r="D247" s="112"/>
      <c r="E247" s="130"/>
      <c r="F247" s="130"/>
      <c r="G247" s="130"/>
      <c r="H247" s="130"/>
      <c r="I247" s="130"/>
      <c r="J247" s="112"/>
    </row>
    <row r="248" spans="1:10" s="106" customFormat="1" ht="21" customHeight="1">
      <c r="A248" s="130"/>
      <c r="B248" s="130"/>
      <c r="C248" s="115"/>
      <c r="D248" s="112"/>
      <c r="E248" s="130"/>
      <c r="F248" s="130"/>
      <c r="G248" s="130"/>
      <c r="H248" s="130"/>
      <c r="I248" s="130"/>
      <c r="J248" s="112"/>
    </row>
    <row r="249" spans="1:10" s="106" customFormat="1" ht="21" customHeight="1">
      <c r="A249" s="130"/>
      <c r="B249" s="130"/>
      <c r="C249" s="115"/>
      <c r="D249" s="112"/>
      <c r="E249" s="130"/>
      <c r="F249" s="130"/>
      <c r="G249" s="130"/>
      <c r="H249" s="130"/>
      <c r="I249" s="130"/>
      <c r="J249" s="112"/>
    </row>
    <row r="250" spans="1:10" s="106" customFormat="1" ht="21" customHeight="1">
      <c r="A250" s="130"/>
      <c r="B250" s="130"/>
      <c r="C250" s="115"/>
      <c r="D250" s="112"/>
      <c r="E250" s="130"/>
      <c r="F250" s="130"/>
      <c r="G250" s="130"/>
      <c r="H250" s="130"/>
      <c r="I250" s="130"/>
      <c r="J250" s="112"/>
    </row>
    <row r="251" spans="1:10" s="106" customFormat="1" ht="21" customHeight="1">
      <c r="A251" s="130"/>
      <c r="B251" s="130"/>
      <c r="C251" s="115"/>
      <c r="D251" s="112"/>
      <c r="E251" s="130"/>
      <c r="F251" s="130"/>
      <c r="G251" s="130"/>
      <c r="H251" s="130"/>
      <c r="I251" s="130"/>
      <c r="J251" s="112"/>
    </row>
    <row r="252" spans="1:10" s="106" customFormat="1" ht="21" customHeight="1">
      <c r="A252" s="130"/>
      <c r="B252" s="130"/>
      <c r="C252" s="115"/>
      <c r="D252" s="112"/>
      <c r="E252" s="130"/>
      <c r="F252" s="130"/>
      <c r="G252" s="130"/>
      <c r="H252" s="130"/>
      <c r="I252" s="130"/>
      <c r="J252" s="112"/>
    </row>
    <row r="253" spans="1:10" s="106" customFormat="1" ht="21" customHeight="1">
      <c r="A253" s="130"/>
      <c r="B253" s="130"/>
      <c r="C253" s="115"/>
      <c r="D253" s="112"/>
      <c r="E253" s="130"/>
      <c r="F253" s="130"/>
      <c r="G253" s="130"/>
      <c r="H253" s="130"/>
      <c r="I253" s="130"/>
      <c r="J253" s="112"/>
    </row>
    <row r="254" spans="1:10" s="106" customFormat="1" ht="21" customHeight="1">
      <c r="A254" s="130"/>
      <c r="B254" s="130"/>
      <c r="C254" s="115"/>
      <c r="D254" s="112"/>
      <c r="E254" s="130"/>
      <c r="F254" s="130"/>
      <c r="G254" s="130"/>
      <c r="H254" s="130"/>
      <c r="I254" s="130"/>
      <c r="J254" s="112"/>
    </row>
    <row r="255" spans="1:10" s="106" customFormat="1" ht="21" customHeight="1">
      <c r="A255" s="130"/>
      <c r="B255" s="130"/>
      <c r="C255" s="115"/>
      <c r="D255" s="112"/>
      <c r="E255" s="130"/>
      <c r="F255" s="130"/>
      <c r="G255" s="130"/>
      <c r="H255" s="130"/>
      <c r="I255" s="130"/>
      <c r="J255" s="112"/>
    </row>
    <row r="256" spans="1:10" s="106" customFormat="1" ht="21" customHeight="1">
      <c r="A256" s="130"/>
      <c r="B256" s="130"/>
      <c r="C256" s="115"/>
      <c r="D256" s="112"/>
      <c r="E256" s="130"/>
      <c r="F256" s="130"/>
      <c r="G256" s="130"/>
      <c r="H256" s="130"/>
      <c r="I256" s="130"/>
      <c r="J256" s="112"/>
    </row>
    <row r="257" spans="1:10" s="106" customFormat="1" ht="21" customHeight="1">
      <c r="A257" s="130"/>
      <c r="B257" s="130"/>
      <c r="C257" s="115"/>
      <c r="D257" s="112"/>
      <c r="E257" s="130"/>
      <c r="F257" s="130"/>
      <c r="G257" s="130"/>
      <c r="H257" s="130"/>
      <c r="I257" s="130"/>
      <c r="J257" s="112"/>
    </row>
    <row r="258" spans="1:10" s="106" customFormat="1" ht="21" customHeight="1">
      <c r="A258" s="130"/>
      <c r="B258" s="130"/>
      <c r="C258" s="115"/>
      <c r="D258" s="112"/>
      <c r="E258" s="130"/>
      <c r="F258" s="130"/>
      <c r="G258" s="130"/>
      <c r="H258" s="130"/>
      <c r="I258" s="130"/>
      <c r="J258" s="112"/>
    </row>
    <row r="259" spans="1:10" s="106" customFormat="1" ht="21" customHeight="1">
      <c r="A259" s="130"/>
      <c r="B259" s="130"/>
      <c r="C259" s="115"/>
      <c r="D259" s="112"/>
      <c r="E259" s="130"/>
      <c r="F259" s="130"/>
      <c r="G259" s="130"/>
      <c r="H259" s="130"/>
      <c r="I259" s="130"/>
      <c r="J259" s="112"/>
    </row>
    <row r="260" spans="1:10" s="106" customFormat="1" ht="21" customHeight="1">
      <c r="A260" s="130"/>
      <c r="B260" s="130"/>
      <c r="C260" s="115"/>
      <c r="D260" s="112"/>
      <c r="E260" s="130"/>
      <c r="F260" s="130"/>
      <c r="G260" s="130"/>
      <c r="H260" s="130"/>
      <c r="I260" s="130"/>
      <c r="J260" s="112"/>
    </row>
    <row r="261" spans="1:10" s="106" customFormat="1" ht="21" customHeight="1">
      <c r="A261" s="130"/>
      <c r="B261" s="130"/>
      <c r="C261" s="115"/>
      <c r="D261" s="112"/>
      <c r="E261" s="130"/>
      <c r="F261" s="130"/>
      <c r="G261" s="130"/>
      <c r="H261" s="130"/>
      <c r="I261" s="130"/>
      <c r="J261" s="112"/>
    </row>
    <row r="262" spans="1:10" s="106" customFormat="1" ht="21" customHeight="1">
      <c r="A262" s="130"/>
      <c r="B262" s="130"/>
      <c r="C262" s="115"/>
      <c r="D262" s="112"/>
      <c r="E262" s="130"/>
      <c r="F262" s="130"/>
      <c r="G262" s="130"/>
      <c r="H262" s="130"/>
      <c r="I262" s="130"/>
      <c r="J262" s="112"/>
    </row>
    <row r="263" spans="1:10" s="106" customFormat="1" ht="21" customHeight="1">
      <c r="A263" s="130"/>
      <c r="B263" s="130"/>
      <c r="C263" s="115"/>
      <c r="D263" s="112"/>
      <c r="E263" s="130"/>
      <c r="F263" s="130"/>
      <c r="G263" s="130"/>
      <c r="H263" s="130"/>
      <c r="I263" s="130"/>
      <c r="J263" s="112"/>
    </row>
    <row r="264" spans="1:10" s="106" customFormat="1" ht="21" customHeight="1">
      <c r="A264" s="130"/>
      <c r="B264" s="130"/>
      <c r="C264" s="115"/>
      <c r="D264" s="112"/>
      <c r="E264" s="130"/>
      <c r="F264" s="130"/>
      <c r="G264" s="130"/>
      <c r="H264" s="130"/>
      <c r="I264" s="130"/>
      <c r="J264" s="112"/>
    </row>
    <row r="265" spans="1:10" s="106" customFormat="1" ht="21" customHeight="1">
      <c r="A265" s="130"/>
      <c r="B265" s="130"/>
      <c r="C265" s="115"/>
      <c r="D265" s="112"/>
      <c r="E265" s="130"/>
      <c r="F265" s="130"/>
      <c r="G265" s="130"/>
      <c r="H265" s="130"/>
      <c r="I265" s="130"/>
      <c r="J265" s="112"/>
    </row>
    <row r="266" spans="1:10" s="106" customFormat="1" ht="21" customHeight="1">
      <c r="A266" s="130"/>
      <c r="B266" s="130"/>
      <c r="C266" s="115"/>
      <c r="D266" s="112"/>
      <c r="E266" s="130"/>
      <c r="F266" s="130"/>
      <c r="G266" s="130"/>
      <c r="H266" s="130"/>
      <c r="I266" s="130"/>
      <c r="J266" s="112"/>
    </row>
    <row r="267" spans="1:10" s="106" customFormat="1" ht="21" customHeight="1">
      <c r="A267" s="130"/>
      <c r="B267" s="130"/>
      <c r="C267" s="115"/>
      <c r="D267" s="112"/>
      <c r="E267" s="130"/>
      <c r="F267" s="130"/>
      <c r="G267" s="130"/>
      <c r="H267" s="130"/>
      <c r="I267" s="130"/>
      <c r="J267" s="112"/>
    </row>
    <row r="268" spans="1:10" s="106" customFormat="1" ht="21" customHeight="1">
      <c r="A268" s="130"/>
      <c r="B268" s="130"/>
      <c r="C268" s="115"/>
      <c r="D268" s="112"/>
      <c r="E268" s="130"/>
      <c r="F268" s="130"/>
      <c r="G268" s="130"/>
      <c r="H268" s="130"/>
      <c r="I268" s="130"/>
      <c r="J268" s="112"/>
    </row>
    <row r="269" spans="1:10" s="107" customFormat="1" ht="21" customHeight="1">
      <c r="A269" s="130"/>
      <c r="B269" s="130"/>
      <c r="C269" s="115"/>
      <c r="D269" s="112"/>
      <c r="E269" s="130"/>
      <c r="F269" s="130"/>
      <c r="G269" s="130"/>
      <c r="H269" s="130"/>
      <c r="I269" s="130"/>
      <c r="J269" s="112"/>
    </row>
    <row r="270" spans="1:10" s="107" customFormat="1" ht="21" customHeight="1">
      <c r="A270" s="130"/>
      <c r="B270" s="130"/>
      <c r="C270" s="115"/>
      <c r="D270" s="112"/>
      <c r="E270" s="130"/>
      <c r="F270" s="130"/>
      <c r="G270" s="130"/>
      <c r="H270" s="130"/>
      <c r="I270" s="130"/>
      <c r="J270" s="112"/>
    </row>
    <row r="271" spans="1:10" s="106" customFormat="1" ht="21" customHeight="1">
      <c r="A271" s="130"/>
      <c r="B271" s="130"/>
      <c r="C271" s="115"/>
      <c r="D271" s="112"/>
      <c r="E271" s="130"/>
      <c r="F271" s="130"/>
      <c r="G271" s="130"/>
      <c r="H271" s="130"/>
      <c r="I271" s="130"/>
      <c r="J271" s="112"/>
    </row>
    <row r="272" spans="1:10" s="106" customFormat="1" ht="21" customHeight="1">
      <c r="A272" s="130"/>
      <c r="B272" s="130"/>
      <c r="C272" s="115"/>
      <c r="D272" s="112"/>
      <c r="E272" s="130"/>
      <c r="F272" s="130"/>
      <c r="G272" s="130"/>
      <c r="H272" s="130"/>
      <c r="I272" s="130"/>
      <c r="J272" s="112"/>
    </row>
    <row r="273" spans="1:10" s="106" customFormat="1" ht="21" customHeight="1">
      <c r="A273" s="130"/>
      <c r="B273" s="130"/>
      <c r="C273" s="115"/>
      <c r="D273" s="112"/>
      <c r="E273" s="130"/>
      <c r="F273" s="130"/>
      <c r="G273" s="130"/>
      <c r="H273" s="130"/>
      <c r="I273" s="130"/>
      <c r="J273" s="112"/>
    </row>
    <row r="274" spans="1:10" s="106" customFormat="1" ht="21" customHeight="1">
      <c r="A274" s="130"/>
      <c r="B274" s="130"/>
      <c r="C274" s="115"/>
      <c r="D274" s="112"/>
      <c r="E274" s="130"/>
      <c r="F274" s="130"/>
      <c r="G274" s="130"/>
      <c r="H274" s="130"/>
      <c r="I274" s="130"/>
      <c r="J274" s="112"/>
    </row>
    <row r="275" spans="1:10" s="106" customFormat="1" ht="21" customHeight="1">
      <c r="A275" s="130"/>
      <c r="B275" s="130"/>
      <c r="C275" s="115"/>
      <c r="D275" s="112"/>
      <c r="E275" s="130"/>
      <c r="F275" s="130"/>
      <c r="G275" s="130"/>
      <c r="H275" s="130"/>
      <c r="I275" s="130"/>
      <c r="J275" s="112"/>
    </row>
    <row r="276" spans="1:10" s="106" customFormat="1" ht="21" customHeight="1">
      <c r="A276" s="130"/>
      <c r="B276" s="130"/>
      <c r="C276" s="115"/>
      <c r="D276" s="112"/>
      <c r="E276" s="130"/>
      <c r="F276" s="130"/>
      <c r="G276" s="130"/>
      <c r="H276" s="130"/>
      <c r="I276" s="130"/>
      <c r="J276" s="112"/>
    </row>
    <row r="277" spans="1:10" s="106" customFormat="1" ht="21" customHeight="1">
      <c r="A277" s="130"/>
      <c r="B277" s="130"/>
      <c r="C277" s="115"/>
      <c r="D277" s="112"/>
      <c r="E277" s="130"/>
      <c r="F277" s="130"/>
      <c r="G277" s="130"/>
      <c r="H277" s="130"/>
      <c r="I277" s="130"/>
      <c r="J277" s="112"/>
    </row>
    <row r="278" spans="1:10" s="106" customFormat="1" ht="21" customHeight="1">
      <c r="A278" s="130"/>
      <c r="B278" s="130"/>
      <c r="C278" s="115"/>
      <c r="D278" s="112"/>
      <c r="E278" s="130"/>
      <c r="F278" s="130"/>
      <c r="G278" s="130"/>
      <c r="H278" s="130"/>
      <c r="I278" s="130"/>
      <c r="J278" s="112"/>
    </row>
    <row r="279" spans="1:10" s="106" customFormat="1" ht="21" customHeight="1">
      <c r="A279" s="130"/>
      <c r="B279" s="130"/>
      <c r="C279" s="115"/>
      <c r="D279" s="112"/>
      <c r="E279" s="130"/>
      <c r="F279" s="130"/>
      <c r="G279" s="130"/>
      <c r="H279" s="130"/>
      <c r="I279" s="130"/>
      <c r="J279" s="112"/>
    </row>
    <row r="280" spans="1:10" s="106" customFormat="1" ht="21" customHeight="1">
      <c r="A280" s="130"/>
      <c r="B280" s="130"/>
      <c r="C280" s="115"/>
      <c r="D280" s="112"/>
      <c r="E280" s="130"/>
      <c r="F280" s="130"/>
      <c r="G280" s="130"/>
      <c r="H280" s="130"/>
      <c r="I280" s="130"/>
      <c r="J280" s="112"/>
    </row>
    <row r="281" spans="1:10" s="106" customFormat="1" ht="21" customHeight="1">
      <c r="A281" s="130"/>
      <c r="B281" s="130"/>
      <c r="C281" s="115"/>
      <c r="D281" s="112"/>
      <c r="E281" s="130"/>
      <c r="F281" s="130"/>
      <c r="G281" s="130"/>
      <c r="H281" s="130"/>
      <c r="I281" s="130"/>
      <c r="J281" s="112"/>
    </row>
    <row r="282" spans="1:10" s="106" customFormat="1" ht="21" customHeight="1">
      <c r="A282" s="130"/>
      <c r="B282" s="130"/>
      <c r="C282" s="115"/>
      <c r="D282" s="112"/>
      <c r="E282" s="130"/>
      <c r="F282" s="130"/>
      <c r="G282" s="130"/>
      <c r="H282" s="130"/>
      <c r="I282" s="130"/>
      <c r="J282" s="112"/>
    </row>
    <row r="283" spans="1:10" s="106" customFormat="1" ht="21" customHeight="1">
      <c r="A283" s="130"/>
      <c r="B283" s="130"/>
      <c r="C283" s="115"/>
      <c r="D283" s="112"/>
      <c r="E283" s="130"/>
      <c r="F283" s="130"/>
      <c r="G283" s="130"/>
      <c r="H283" s="130"/>
      <c r="I283" s="130"/>
      <c r="J283" s="112"/>
    </row>
    <row r="284" spans="1:10" s="106" customFormat="1" ht="21" customHeight="1">
      <c r="A284" s="130"/>
      <c r="B284" s="130"/>
      <c r="C284" s="115"/>
      <c r="D284" s="112"/>
      <c r="E284" s="130"/>
      <c r="F284" s="130"/>
      <c r="G284" s="130"/>
      <c r="H284" s="130"/>
      <c r="I284" s="130"/>
      <c r="J284" s="112"/>
    </row>
    <row r="285" spans="1:10" s="106" customFormat="1" ht="21" customHeight="1">
      <c r="A285" s="130"/>
      <c r="B285" s="130"/>
      <c r="C285" s="115"/>
      <c r="D285" s="112"/>
      <c r="E285" s="130"/>
      <c r="F285" s="130"/>
      <c r="G285" s="130"/>
      <c r="H285" s="130"/>
      <c r="I285" s="130"/>
      <c r="J285" s="112"/>
    </row>
    <row r="286" spans="1:10" s="106" customFormat="1" ht="21" customHeight="1">
      <c r="A286" s="130"/>
      <c r="B286" s="130"/>
      <c r="C286" s="115"/>
      <c r="D286" s="112"/>
      <c r="E286" s="130"/>
      <c r="F286" s="130"/>
      <c r="G286" s="130"/>
      <c r="H286" s="130"/>
      <c r="I286" s="130"/>
      <c r="J286" s="112"/>
    </row>
    <row r="287" spans="1:10" s="106" customFormat="1" ht="21" customHeight="1">
      <c r="A287" s="130"/>
      <c r="B287" s="130"/>
      <c r="C287" s="115"/>
      <c r="D287" s="112"/>
      <c r="E287" s="130"/>
      <c r="F287" s="130"/>
      <c r="G287" s="130"/>
      <c r="H287" s="130"/>
      <c r="I287" s="130"/>
      <c r="J287" s="112"/>
    </row>
    <row r="288" spans="1:10" s="106" customFormat="1" ht="21" customHeight="1">
      <c r="A288" s="130"/>
      <c r="B288" s="130"/>
      <c r="C288" s="115"/>
      <c r="D288" s="112"/>
      <c r="E288" s="130"/>
      <c r="F288" s="130"/>
      <c r="G288" s="130"/>
      <c r="H288" s="130"/>
      <c r="I288" s="130"/>
      <c r="J288" s="112"/>
    </row>
    <row r="289" spans="1:10" s="106" customFormat="1" ht="21" customHeight="1">
      <c r="A289" s="130"/>
      <c r="B289" s="130"/>
      <c r="C289" s="115"/>
      <c r="D289" s="112"/>
      <c r="E289" s="130"/>
      <c r="F289" s="130"/>
      <c r="G289" s="130"/>
      <c r="H289" s="130"/>
      <c r="I289" s="130"/>
      <c r="J289" s="112"/>
    </row>
    <row r="290" spans="1:10" s="106" customFormat="1" ht="21" customHeight="1">
      <c r="A290" s="130"/>
      <c r="B290" s="130"/>
      <c r="C290" s="115"/>
      <c r="D290" s="112"/>
      <c r="E290" s="130"/>
      <c r="F290" s="130"/>
      <c r="G290" s="130"/>
      <c r="H290" s="130"/>
      <c r="I290" s="130"/>
      <c r="J290" s="112"/>
    </row>
    <row r="291" spans="1:10" s="106" customFormat="1" ht="21" customHeight="1">
      <c r="A291" s="130"/>
      <c r="B291" s="130"/>
      <c r="C291" s="115"/>
      <c r="D291" s="112"/>
      <c r="E291" s="130"/>
      <c r="F291" s="130"/>
      <c r="G291" s="130"/>
      <c r="H291" s="130"/>
      <c r="I291" s="130"/>
      <c r="J291" s="112"/>
    </row>
    <row r="292" spans="1:10" s="106" customFormat="1" ht="21" customHeight="1">
      <c r="A292" s="130"/>
      <c r="B292" s="130"/>
      <c r="C292" s="115"/>
      <c r="D292" s="112"/>
      <c r="E292" s="130"/>
      <c r="F292" s="130"/>
      <c r="G292" s="130"/>
      <c r="H292" s="130"/>
      <c r="I292" s="130"/>
      <c r="J292" s="112"/>
    </row>
    <row r="293" spans="1:10" s="106" customFormat="1" ht="21" customHeight="1">
      <c r="A293" s="130"/>
      <c r="B293" s="130"/>
      <c r="C293" s="115"/>
      <c r="D293" s="112"/>
      <c r="E293" s="130"/>
      <c r="F293" s="130"/>
      <c r="G293" s="130"/>
      <c r="H293" s="130"/>
      <c r="I293" s="130"/>
      <c r="J293" s="112"/>
    </row>
    <row r="294" spans="1:10" s="106" customFormat="1" ht="21" customHeight="1">
      <c r="A294" s="130"/>
      <c r="B294" s="130"/>
      <c r="C294" s="115"/>
      <c r="D294" s="112"/>
      <c r="E294" s="130"/>
      <c r="F294" s="130"/>
      <c r="G294" s="130"/>
      <c r="H294" s="130"/>
      <c r="I294" s="130"/>
      <c r="J294" s="112"/>
    </row>
    <row r="295" spans="1:10" s="106" customFormat="1" ht="21" customHeight="1">
      <c r="A295" s="130"/>
      <c r="B295" s="130"/>
      <c r="C295" s="115"/>
      <c r="D295" s="112"/>
      <c r="E295" s="130"/>
      <c r="F295" s="130"/>
      <c r="G295" s="130"/>
      <c r="H295" s="130"/>
      <c r="I295" s="130"/>
      <c r="J295" s="112"/>
    </row>
    <row r="296" spans="1:10" s="106" customFormat="1" ht="21" customHeight="1">
      <c r="A296" s="130"/>
      <c r="B296" s="130"/>
      <c r="C296" s="115"/>
      <c r="D296" s="112"/>
      <c r="E296" s="130"/>
      <c r="F296" s="130"/>
      <c r="G296" s="130"/>
      <c r="H296" s="130"/>
      <c r="I296" s="130"/>
      <c r="J296" s="112"/>
    </row>
    <row r="297" spans="1:10" s="106" customFormat="1" ht="21" customHeight="1">
      <c r="A297" s="130"/>
      <c r="B297" s="130"/>
      <c r="C297" s="115"/>
      <c r="D297" s="112"/>
      <c r="E297" s="130"/>
      <c r="F297" s="130"/>
      <c r="G297" s="130"/>
      <c r="H297" s="130"/>
      <c r="I297" s="130"/>
      <c r="J297" s="112"/>
    </row>
    <row r="298" spans="1:10" s="106" customFormat="1" ht="21" customHeight="1">
      <c r="A298" s="130"/>
      <c r="B298" s="130"/>
      <c r="C298" s="115"/>
      <c r="D298" s="112"/>
      <c r="E298" s="130"/>
      <c r="F298" s="130"/>
      <c r="G298" s="130"/>
      <c r="H298" s="130"/>
      <c r="I298" s="130"/>
      <c r="J298" s="112"/>
    </row>
    <row r="299" spans="1:10" s="106" customFormat="1" ht="21" customHeight="1">
      <c r="A299" s="130"/>
      <c r="B299" s="130"/>
      <c r="C299" s="115"/>
      <c r="D299" s="112"/>
      <c r="E299" s="130"/>
      <c r="F299" s="130"/>
      <c r="G299" s="130"/>
      <c r="H299" s="130"/>
      <c r="I299" s="130"/>
      <c r="J299" s="112"/>
    </row>
    <row r="300" spans="1:10" s="106" customFormat="1" ht="21" customHeight="1">
      <c r="A300" s="130"/>
      <c r="B300" s="130"/>
      <c r="C300" s="115"/>
      <c r="D300" s="112"/>
      <c r="E300" s="130"/>
      <c r="F300" s="130"/>
      <c r="G300" s="130"/>
      <c r="H300" s="130"/>
      <c r="I300" s="130"/>
      <c r="J300" s="112"/>
    </row>
    <row r="301" spans="1:10" s="106" customFormat="1" ht="21" customHeight="1">
      <c r="A301" s="130"/>
      <c r="B301" s="130"/>
      <c r="C301" s="115"/>
      <c r="D301" s="112"/>
      <c r="E301" s="130"/>
      <c r="F301" s="130"/>
      <c r="G301" s="130"/>
      <c r="H301" s="130"/>
      <c r="I301" s="130"/>
      <c r="J301" s="112"/>
    </row>
    <row r="302" spans="1:10" s="106" customFormat="1" ht="21" customHeight="1">
      <c r="A302" s="130"/>
      <c r="B302" s="130"/>
      <c r="C302" s="115"/>
      <c r="D302" s="112"/>
      <c r="E302" s="130"/>
      <c r="F302" s="130"/>
      <c r="G302" s="130"/>
      <c r="H302" s="130"/>
      <c r="I302" s="130"/>
      <c r="J302" s="112"/>
    </row>
    <row r="303" spans="1:10" s="106" customFormat="1" ht="21" customHeight="1">
      <c r="A303" s="130"/>
      <c r="B303" s="130"/>
      <c r="C303" s="115"/>
      <c r="D303" s="112"/>
      <c r="E303" s="130"/>
      <c r="F303" s="130"/>
      <c r="G303" s="130"/>
      <c r="H303" s="130"/>
      <c r="I303" s="130"/>
      <c r="J303" s="112"/>
    </row>
    <row r="304" spans="1:10" s="106" customFormat="1" ht="21" customHeight="1">
      <c r="A304" s="130"/>
      <c r="B304" s="130"/>
      <c r="C304" s="115"/>
      <c r="D304" s="112"/>
      <c r="E304" s="130"/>
      <c r="F304" s="130"/>
      <c r="G304" s="130"/>
      <c r="H304" s="130"/>
      <c r="I304" s="130"/>
      <c r="J304" s="112"/>
    </row>
    <row r="305" spans="1:10" s="106" customFormat="1" ht="21" customHeight="1">
      <c r="A305" s="130"/>
      <c r="B305" s="130"/>
      <c r="C305" s="115"/>
      <c r="D305" s="112"/>
      <c r="E305" s="130"/>
      <c r="F305" s="130"/>
      <c r="G305" s="130"/>
      <c r="H305" s="130"/>
      <c r="I305" s="130"/>
      <c r="J305" s="112"/>
    </row>
    <row r="306" spans="1:10" s="106" customFormat="1" ht="21" customHeight="1">
      <c r="A306" s="130"/>
      <c r="B306" s="130"/>
      <c r="C306" s="115"/>
      <c r="D306" s="112"/>
      <c r="E306" s="130"/>
      <c r="F306" s="130"/>
      <c r="G306" s="130"/>
      <c r="H306" s="130"/>
      <c r="I306" s="130"/>
      <c r="J306" s="112"/>
    </row>
    <row r="307" spans="1:10" s="106" customFormat="1" ht="21" customHeight="1">
      <c r="A307" s="130"/>
      <c r="B307" s="130"/>
      <c r="C307" s="115"/>
      <c r="D307" s="112"/>
      <c r="E307" s="130"/>
      <c r="F307" s="130"/>
      <c r="G307" s="130"/>
      <c r="H307" s="130"/>
      <c r="I307" s="130"/>
      <c r="J307" s="112"/>
    </row>
    <row r="308" spans="1:10" s="106" customFormat="1" ht="21" customHeight="1">
      <c r="A308" s="130"/>
      <c r="B308" s="130"/>
      <c r="C308" s="115"/>
      <c r="D308" s="112"/>
      <c r="E308" s="130"/>
      <c r="F308" s="130"/>
      <c r="G308" s="130"/>
      <c r="H308" s="130"/>
      <c r="I308" s="130"/>
      <c r="J308" s="112"/>
    </row>
    <row r="309" spans="1:10" s="106" customFormat="1" ht="21" customHeight="1">
      <c r="A309" s="130"/>
      <c r="B309" s="130"/>
      <c r="C309" s="115"/>
      <c r="D309" s="112"/>
      <c r="E309" s="130"/>
      <c r="F309" s="130"/>
      <c r="G309" s="130"/>
      <c r="H309" s="130"/>
      <c r="I309" s="130"/>
      <c r="J309" s="112"/>
    </row>
    <row r="310" spans="1:10" s="107" customFormat="1" ht="21" customHeight="1">
      <c r="A310" s="130"/>
      <c r="B310" s="130"/>
      <c r="C310" s="115"/>
      <c r="D310" s="112"/>
      <c r="E310" s="130"/>
      <c r="F310" s="130"/>
      <c r="G310" s="130"/>
      <c r="H310" s="130"/>
      <c r="I310" s="130"/>
      <c r="J310" s="112"/>
    </row>
    <row r="311" spans="1:10" s="107" customFormat="1" ht="21" customHeight="1">
      <c r="A311" s="130"/>
      <c r="B311" s="130"/>
      <c r="C311" s="115"/>
      <c r="D311" s="112"/>
      <c r="E311" s="130"/>
      <c r="F311" s="130"/>
      <c r="G311" s="130"/>
      <c r="H311" s="130"/>
      <c r="I311" s="130"/>
      <c r="J311" s="112"/>
    </row>
    <row r="312" spans="1:10" s="107" customFormat="1" ht="21" customHeight="1">
      <c r="A312" s="130"/>
      <c r="B312" s="130"/>
      <c r="C312" s="115"/>
      <c r="D312" s="112"/>
      <c r="E312" s="130"/>
      <c r="F312" s="130"/>
      <c r="G312" s="130"/>
      <c r="H312" s="130"/>
      <c r="I312" s="130"/>
      <c r="J312" s="112"/>
    </row>
    <row r="313" spans="1:10" s="107" customFormat="1" ht="21" customHeight="1">
      <c r="A313" s="130"/>
      <c r="B313" s="130"/>
      <c r="C313" s="115"/>
      <c r="D313" s="112"/>
      <c r="E313" s="130"/>
      <c r="F313" s="130"/>
      <c r="G313" s="130"/>
      <c r="H313" s="130"/>
      <c r="I313" s="130"/>
      <c r="J313" s="112"/>
    </row>
    <row r="314" spans="1:10" s="107" customFormat="1" ht="21" customHeight="1">
      <c r="A314" s="130"/>
      <c r="B314" s="130"/>
      <c r="C314" s="115"/>
      <c r="D314" s="112"/>
      <c r="E314" s="130"/>
      <c r="F314" s="130"/>
      <c r="G314" s="130"/>
      <c r="H314" s="130"/>
      <c r="I314" s="130"/>
      <c r="J314" s="112"/>
    </row>
    <row r="315" spans="1:10" s="107" customFormat="1" ht="21" customHeight="1">
      <c r="A315" s="130"/>
      <c r="B315" s="130"/>
      <c r="C315" s="115"/>
      <c r="D315" s="112"/>
      <c r="E315" s="130"/>
      <c r="F315" s="130"/>
      <c r="G315" s="130"/>
      <c r="H315" s="130"/>
      <c r="I315" s="130"/>
      <c r="J315" s="112"/>
    </row>
    <row r="316" spans="1:10" s="107" customFormat="1" ht="21" customHeight="1">
      <c r="A316" s="130"/>
      <c r="B316" s="130"/>
      <c r="C316" s="115"/>
      <c r="D316" s="112"/>
      <c r="E316" s="130"/>
      <c r="F316" s="130"/>
      <c r="G316" s="130"/>
      <c r="H316" s="130"/>
      <c r="I316" s="130"/>
      <c r="J316" s="112"/>
    </row>
    <row r="317" spans="1:10" s="107" customFormat="1" ht="21" customHeight="1">
      <c r="A317" s="130"/>
      <c r="B317" s="130"/>
      <c r="C317" s="115"/>
      <c r="D317" s="112"/>
      <c r="E317" s="130"/>
      <c r="F317" s="130"/>
      <c r="G317" s="130"/>
      <c r="H317" s="130"/>
      <c r="I317" s="130"/>
      <c r="J317" s="112"/>
    </row>
    <row r="318" spans="1:10" s="107" customFormat="1" ht="21" customHeight="1">
      <c r="A318" s="130"/>
      <c r="B318" s="130"/>
      <c r="C318" s="115"/>
      <c r="D318" s="112"/>
      <c r="E318" s="130"/>
      <c r="F318" s="130"/>
      <c r="G318" s="130"/>
      <c r="H318" s="130"/>
      <c r="I318" s="130"/>
      <c r="J318" s="112"/>
    </row>
    <row r="319" spans="1:10" s="107" customFormat="1" ht="21" customHeight="1">
      <c r="A319" s="130"/>
      <c r="B319" s="130"/>
      <c r="C319" s="115"/>
      <c r="D319" s="112"/>
      <c r="E319" s="130"/>
      <c r="F319" s="130"/>
      <c r="G319" s="130"/>
      <c r="H319" s="130"/>
      <c r="I319" s="130"/>
      <c r="J319" s="112"/>
    </row>
    <row r="320" spans="1:10" s="107" customFormat="1" ht="21" customHeight="1">
      <c r="A320" s="130"/>
      <c r="B320" s="130"/>
      <c r="C320" s="115"/>
      <c r="D320" s="112"/>
      <c r="E320" s="130"/>
      <c r="F320" s="130"/>
      <c r="G320" s="130"/>
      <c r="H320" s="130"/>
      <c r="I320" s="130"/>
      <c r="J320" s="112"/>
    </row>
    <row r="321" spans="1:10" s="107" customFormat="1" ht="21" customHeight="1">
      <c r="A321" s="130"/>
      <c r="B321" s="130"/>
      <c r="C321" s="115"/>
      <c r="D321" s="112"/>
      <c r="E321" s="130"/>
      <c r="F321" s="130"/>
      <c r="G321" s="130"/>
      <c r="H321" s="130"/>
      <c r="I321" s="130"/>
      <c r="J321" s="112"/>
    </row>
    <row r="322" spans="1:10" s="107" customFormat="1" ht="21" customHeight="1">
      <c r="A322" s="130"/>
      <c r="B322" s="130"/>
      <c r="C322" s="115"/>
      <c r="D322" s="112"/>
      <c r="E322" s="130"/>
      <c r="F322" s="130"/>
      <c r="G322" s="130"/>
      <c r="H322" s="130"/>
      <c r="I322" s="130"/>
      <c r="J322" s="112"/>
    </row>
    <row r="323" spans="1:10" s="107" customFormat="1" ht="21" customHeight="1">
      <c r="A323" s="130"/>
      <c r="B323" s="130"/>
      <c r="C323" s="115"/>
      <c r="D323" s="112"/>
      <c r="E323" s="130"/>
      <c r="F323" s="130"/>
      <c r="G323" s="130"/>
      <c r="H323" s="130"/>
      <c r="I323" s="130"/>
      <c r="J323" s="112"/>
    </row>
    <row r="324" spans="1:10" s="106" customFormat="1" ht="21" customHeight="1">
      <c r="A324" s="130"/>
      <c r="B324" s="130"/>
      <c r="C324" s="115"/>
      <c r="D324" s="112"/>
      <c r="E324" s="130"/>
      <c r="F324" s="130"/>
      <c r="G324" s="130"/>
      <c r="H324" s="130"/>
      <c r="I324" s="130"/>
      <c r="J324" s="112"/>
    </row>
    <row r="325" spans="1:10" s="106" customFormat="1" ht="21" customHeight="1">
      <c r="A325" s="130"/>
      <c r="B325" s="130"/>
      <c r="C325" s="115"/>
      <c r="D325" s="112"/>
      <c r="E325" s="130"/>
      <c r="F325" s="130"/>
      <c r="G325" s="130"/>
      <c r="H325" s="130"/>
      <c r="I325" s="130"/>
      <c r="J325" s="112"/>
    </row>
    <row r="326" spans="1:10" s="106" customFormat="1" ht="21" customHeight="1">
      <c r="A326" s="130"/>
      <c r="B326" s="130"/>
      <c r="C326" s="115"/>
      <c r="D326" s="112"/>
      <c r="E326" s="130"/>
      <c r="F326" s="130"/>
      <c r="G326" s="130"/>
      <c r="H326" s="130"/>
      <c r="I326" s="130"/>
      <c r="J326" s="112"/>
    </row>
    <row r="327" spans="1:10" s="106" customFormat="1" ht="21" customHeight="1">
      <c r="A327" s="130"/>
      <c r="B327" s="130"/>
      <c r="C327" s="115"/>
      <c r="D327" s="112"/>
      <c r="E327" s="130"/>
      <c r="F327" s="130"/>
      <c r="G327" s="130"/>
      <c r="H327" s="130"/>
      <c r="I327" s="130"/>
      <c r="J327" s="112"/>
    </row>
    <row r="328" spans="1:10" s="106" customFormat="1" ht="21" customHeight="1">
      <c r="A328" s="130"/>
      <c r="B328" s="130"/>
      <c r="C328" s="115"/>
      <c r="D328" s="112"/>
      <c r="E328" s="130"/>
      <c r="F328" s="130"/>
      <c r="G328" s="130"/>
      <c r="H328" s="130"/>
      <c r="I328" s="130"/>
      <c r="J328" s="112"/>
    </row>
    <row r="329" spans="1:10" s="106" customFormat="1" ht="21" customHeight="1">
      <c r="A329" s="130"/>
      <c r="B329" s="130"/>
      <c r="C329" s="115"/>
      <c r="D329" s="112"/>
      <c r="E329" s="130"/>
      <c r="F329" s="130"/>
      <c r="G329" s="130"/>
      <c r="H329" s="130"/>
      <c r="I329" s="130"/>
      <c r="J329" s="112"/>
    </row>
    <row r="330" spans="1:10" s="106" customFormat="1" ht="21" customHeight="1">
      <c r="A330" s="130"/>
      <c r="B330" s="130"/>
      <c r="C330" s="115"/>
      <c r="D330" s="112"/>
      <c r="E330" s="130"/>
      <c r="F330" s="130"/>
      <c r="G330" s="130"/>
      <c r="H330" s="130"/>
      <c r="I330" s="130"/>
      <c r="J330" s="112"/>
    </row>
    <row r="331" spans="1:10" s="106" customFormat="1" ht="21" customHeight="1">
      <c r="A331" s="130"/>
      <c r="B331" s="130"/>
      <c r="C331" s="115"/>
      <c r="D331" s="112"/>
      <c r="E331" s="130"/>
      <c r="F331" s="130"/>
      <c r="G331" s="130"/>
      <c r="H331" s="130"/>
      <c r="I331" s="130"/>
      <c r="J331" s="112"/>
    </row>
    <row r="332" spans="1:10" s="106" customFormat="1" ht="21" customHeight="1">
      <c r="A332" s="130"/>
      <c r="B332" s="130"/>
      <c r="C332" s="115"/>
      <c r="D332" s="112"/>
      <c r="E332" s="130"/>
      <c r="F332" s="130"/>
      <c r="G332" s="130"/>
      <c r="H332" s="130"/>
      <c r="I332" s="130"/>
      <c r="J332" s="112"/>
    </row>
    <row r="333" spans="1:10" s="106" customFormat="1" ht="21" customHeight="1">
      <c r="A333" s="130"/>
      <c r="B333" s="130"/>
      <c r="C333" s="115"/>
      <c r="D333" s="112"/>
      <c r="E333" s="130"/>
      <c r="F333" s="130"/>
      <c r="G333" s="130"/>
      <c r="H333" s="130"/>
      <c r="I333" s="130"/>
      <c r="J333" s="112"/>
    </row>
    <row r="334" spans="1:10" s="106" customFormat="1" ht="21" customHeight="1">
      <c r="A334" s="130"/>
      <c r="B334" s="130"/>
      <c r="C334" s="115"/>
      <c r="D334" s="112"/>
      <c r="E334" s="130"/>
      <c r="F334" s="130"/>
      <c r="G334" s="130"/>
      <c r="H334" s="130"/>
      <c r="I334" s="130"/>
      <c r="J334" s="112"/>
    </row>
    <row r="335" spans="1:10" s="106" customFormat="1" ht="21" customHeight="1">
      <c r="A335" s="130"/>
      <c r="B335" s="130"/>
      <c r="C335" s="115"/>
      <c r="D335" s="112"/>
      <c r="E335" s="130"/>
      <c r="F335" s="130"/>
      <c r="G335" s="130"/>
      <c r="H335" s="130"/>
      <c r="I335" s="130"/>
      <c r="J335" s="112"/>
    </row>
    <row r="336" spans="1:10" s="106" customFormat="1" ht="21" customHeight="1">
      <c r="A336" s="130"/>
      <c r="B336" s="130"/>
      <c r="C336" s="115"/>
      <c r="D336" s="112"/>
      <c r="E336" s="130"/>
      <c r="F336" s="130"/>
      <c r="G336" s="130"/>
      <c r="H336" s="130"/>
      <c r="I336" s="130"/>
      <c r="J336" s="112"/>
    </row>
    <row r="337" spans="1:10" s="106" customFormat="1" ht="21" customHeight="1">
      <c r="A337" s="130"/>
      <c r="B337" s="130"/>
      <c r="C337" s="115"/>
      <c r="D337" s="112"/>
      <c r="E337" s="130"/>
      <c r="F337" s="130"/>
      <c r="G337" s="130"/>
      <c r="H337" s="130"/>
      <c r="I337" s="130"/>
      <c r="J337" s="112"/>
    </row>
    <row r="338" spans="1:10" s="106" customFormat="1" ht="21" customHeight="1">
      <c r="A338" s="130"/>
      <c r="B338" s="130"/>
      <c r="C338" s="115"/>
      <c r="D338" s="112"/>
      <c r="E338" s="130"/>
      <c r="F338" s="130"/>
      <c r="G338" s="130"/>
      <c r="H338" s="130"/>
      <c r="I338" s="130"/>
      <c r="J338" s="112"/>
    </row>
    <row r="339" spans="1:10" s="106" customFormat="1" ht="21" customHeight="1">
      <c r="A339" s="130"/>
      <c r="B339" s="130"/>
      <c r="C339" s="115"/>
      <c r="D339" s="112"/>
      <c r="E339" s="130"/>
      <c r="F339" s="130"/>
      <c r="G339" s="130"/>
      <c r="H339" s="130"/>
      <c r="I339" s="130"/>
      <c r="J339" s="112"/>
    </row>
    <row r="340" spans="1:10" s="106" customFormat="1" ht="21" customHeight="1">
      <c r="A340" s="130"/>
      <c r="B340" s="130"/>
      <c r="C340" s="115"/>
      <c r="D340" s="112"/>
      <c r="E340" s="130"/>
      <c r="F340" s="130"/>
      <c r="G340" s="130"/>
      <c r="H340" s="130"/>
      <c r="I340" s="130"/>
      <c r="J340" s="112"/>
    </row>
    <row r="341" spans="1:10" s="106" customFormat="1" ht="21" customHeight="1">
      <c r="A341" s="130"/>
      <c r="B341" s="130"/>
      <c r="C341" s="115"/>
      <c r="D341" s="112"/>
      <c r="E341" s="130"/>
      <c r="F341" s="130"/>
      <c r="G341" s="130"/>
      <c r="H341" s="130"/>
      <c r="I341" s="130"/>
      <c r="J341" s="112"/>
    </row>
    <row r="342" spans="1:10" s="106" customFormat="1" ht="21" customHeight="1">
      <c r="A342" s="130"/>
      <c r="B342" s="130"/>
      <c r="C342" s="115"/>
      <c r="D342" s="112"/>
      <c r="E342" s="130"/>
      <c r="F342" s="130"/>
      <c r="G342" s="130"/>
      <c r="H342" s="130"/>
      <c r="I342" s="130"/>
      <c r="J342" s="112"/>
    </row>
    <row r="343" spans="1:10" s="106" customFormat="1" ht="21" customHeight="1">
      <c r="A343" s="130"/>
      <c r="B343" s="130"/>
      <c r="C343" s="115"/>
      <c r="D343" s="112"/>
      <c r="E343" s="130"/>
      <c r="F343" s="130"/>
      <c r="G343" s="130"/>
      <c r="H343" s="130"/>
      <c r="I343" s="130"/>
      <c r="J343" s="112"/>
    </row>
    <row r="344" spans="1:10" s="106" customFormat="1" ht="21" customHeight="1">
      <c r="A344" s="130"/>
      <c r="B344" s="130"/>
      <c r="C344" s="115"/>
      <c r="D344" s="112"/>
      <c r="E344" s="130"/>
      <c r="F344" s="130"/>
      <c r="G344" s="130"/>
      <c r="H344" s="130"/>
      <c r="I344" s="130"/>
      <c r="J344" s="112"/>
    </row>
    <row r="345" spans="1:10" s="106" customFormat="1" ht="21" customHeight="1">
      <c r="A345" s="130"/>
      <c r="B345" s="130"/>
      <c r="C345" s="115"/>
      <c r="D345" s="112"/>
      <c r="E345" s="130"/>
      <c r="F345" s="130"/>
      <c r="G345" s="130"/>
      <c r="H345" s="130"/>
      <c r="I345" s="130"/>
      <c r="J345" s="112"/>
    </row>
    <row r="346" spans="1:10" s="106" customFormat="1" ht="21" customHeight="1">
      <c r="A346" s="130"/>
      <c r="B346" s="130"/>
      <c r="C346" s="115"/>
      <c r="D346" s="112"/>
      <c r="E346" s="130"/>
      <c r="F346" s="130"/>
      <c r="G346" s="130"/>
      <c r="H346" s="130"/>
      <c r="I346" s="130"/>
      <c r="J346" s="112"/>
    </row>
    <row r="347" spans="1:10" s="106" customFormat="1" ht="21" customHeight="1">
      <c r="A347" s="130"/>
      <c r="B347" s="130"/>
      <c r="C347" s="115"/>
      <c r="D347" s="112"/>
      <c r="E347" s="130"/>
      <c r="F347" s="130"/>
      <c r="G347" s="130"/>
      <c r="H347" s="130"/>
      <c r="I347" s="130"/>
      <c r="J347" s="112"/>
    </row>
    <row r="348" spans="1:10" s="106" customFormat="1" ht="21" customHeight="1">
      <c r="A348" s="130"/>
      <c r="B348" s="130"/>
      <c r="C348" s="115"/>
      <c r="D348" s="112"/>
      <c r="E348" s="130"/>
      <c r="F348" s="130"/>
      <c r="G348" s="130"/>
      <c r="H348" s="130"/>
      <c r="I348" s="130"/>
      <c r="J348" s="112"/>
    </row>
    <row r="349" spans="1:10" s="106" customFormat="1" ht="21" customHeight="1">
      <c r="A349" s="130"/>
      <c r="B349" s="130"/>
      <c r="C349" s="115"/>
      <c r="D349" s="112"/>
      <c r="E349" s="130"/>
      <c r="F349" s="130"/>
      <c r="G349" s="130"/>
      <c r="H349" s="130"/>
      <c r="I349" s="130"/>
      <c r="J349" s="112"/>
    </row>
    <row r="350" spans="1:10" s="106" customFormat="1" ht="21" customHeight="1">
      <c r="A350" s="130"/>
      <c r="B350" s="130"/>
      <c r="C350" s="115"/>
      <c r="D350" s="112"/>
      <c r="E350" s="130"/>
      <c r="F350" s="130"/>
      <c r="G350" s="130"/>
      <c r="H350" s="130"/>
      <c r="I350" s="130"/>
      <c r="J350" s="112"/>
    </row>
    <row r="351" spans="1:10" s="106" customFormat="1" ht="21" customHeight="1">
      <c r="A351" s="130"/>
      <c r="B351" s="130"/>
      <c r="C351" s="115"/>
      <c r="D351" s="112"/>
      <c r="E351" s="130"/>
      <c r="F351" s="130"/>
      <c r="G351" s="130"/>
      <c r="H351" s="130"/>
      <c r="I351" s="130"/>
      <c r="J351" s="112"/>
    </row>
    <row r="352" spans="1:10" s="106" customFormat="1" ht="21" customHeight="1">
      <c r="A352" s="130"/>
      <c r="B352" s="130"/>
      <c r="C352" s="115"/>
      <c r="D352" s="112"/>
      <c r="E352" s="130"/>
      <c r="F352" s="130"/>
      <c r="G352" s="130"/>
      <c r="H352" s="130"/>
      <c r="I352" s="130"/>
      <c r="J352" s="112"/>
    </row>
    <row r="353" spans="1:10" s="106" customFormat="1" ht="21" customHeight="1">
      <c r="A353" s="130"/>
      <c r="B353" s="130"/>
      <c r="C353" s="115"/>
      <c r="D353" s="112"/>
      <c r="E353" s="130"/>
      <c r="F353" s="130"/>
      <c r="G353" s="130"/>
      <c r="H353" s="130"/>
      <c r="I353" s="130"/>
      <c r="J353" s="112"/>
    </row>
    <row r="354" spans="1:10" s="106" customFormat="1" ht="21" customHeight="1">
      <c r="A354" s="130"/>
      <c r="B354" s="130"/>
      <c r="C354" s="115"/>
      <c r="D354" s="112"/>
      <c r="E354" s="130"/>
      <c r="F354" s="130"/>
      <c r="G354" s="130"/>
      <c r="H354" s="130"/>
      <c r="I354" s="130"/>
      <c r="J354" s="112"/>
    </row>
    <row r="355" spans="1:10" s="106" customFormat="1" ht="21" customHeight="1">
      <c r="A355" s="130"/>
      <c r="B355" s="130"/>
      <c r="C355" s="115"/>
      <c r="D355" s="112"/>
      <c r="E355" s="130"/>
      <c r="F355" s="130"/>
      <c r="G355" s="130"/>
      <c r="H355" s="130"/>
      <c r="I355" s="130"/>
      <c r="J355" s="112"/>
    </row>
    <row r="356" spans="1:10" s="106" customFormat="1" ht="21" customHeight="1">
      <c r="A356" s="130"/>
      <c r="B356" s="130"/>
      <c r="C356" s="115"/>
      <c r="D356" s="112"/>
      <c r="E356" s="130"/>
      <c r="F356" s="130"/>
      <c r="G356" s="130"/>
      <c r="H356" s="130"/>
      <c r="I356" s="130"/>
      <c r="J356" s="112"/>
    </row>
    <row r="357" spans="1:10" s="106" customFormat="1" ht="21" customHeight="1">
      <c r="A357" s="130"/>
      <c r="B357" s="130"/>
      <c r="C357" s="115"/>
      <c r="D357" s="112"/>
      <c r="E357" s="130"/>
      <c r="F357" s="130"/>
      <c r="G357" s="130"/>
      <c r="H357" s="130"/>
      <c r="I357" s="130"/>
      <c r="J357" s="112"/>
    </row>
    <row r="358" spans="1:10" s="106" customFormat="1" ht="21" customHeight="1">
      <c r="A358" s="130"/>
      <c r="B358" s="130"/>
      <c r="C358" s="115"/>
      <c r="D358" s="112"/>
      <c r="E358" s="130"/>
      <c r="F358" s="130"/>
      <c r="G358" s="130"/>
      <c r="H358" s="130"/>
      <c r="I358" s="130"/>
      <c r="J358" s="112"/>
    </row>
    <row r="359" spans="1:10" s="106" customFormat="1" ht="21" customHeight="1">
      <c r="A359" s="130"/>
      <c r="B359" s="130"/>
      <c r="C359" s="115"/>
      <c r="D359" s="112"/>
      <c r="E359" s="130"/>
      <c r="F359" s="130"/>
      <c r="G359" s="130"/>
      <c r="H359" s="130"/>
      <c r="I359" s="130"/>
      <c r="J359" s="112"/>
    </row>
    <row r="360" spans="1:10" s="106" customFormat="1" ht="21" customHeight="1">
      <c r="A360" s="130"/>
      <c r="B360" s="130"/>
      <c r="C360" s="115"/>
      <c r="D360" s="112"/>
      <c r="E360" s="130"/>
      <c r="F360" s="130"/>
      <c r="G360" s="130"/>
      <c r="H360" s="130"/>
      <c r="I360" s="130"/>
      <c r="J360" s="112"/>
    </row>
    <row r="361" spans="1:10" s="106" customFormat="1" ht="21" customHeight="1">
      <c r="A361" s="130"/>
      <c r="B361" s="130"/>
      <c r="C361" s="115"/>
      <c r="D361" s="112"/>
      <c r="E361" s="130"/>
      <c r="F361" s="130"/>
      <c r="G361" s="130"/>
      <c r="H361" s="130"/>
      <c r="I361" s="130"/>
      <c r="J361" s="112"/>
    </row>
    <row r="362" spans="1:10" s="106" customFormat="1" ht="21" customHeight="1">
      <c r="A362" s="130"/>
      <c r="B362" s="130"/>
      <c r="C362" s="115"/>
      <c r="D362" s="112"/>
      <c r="E362" s="130"/>
      <c r="F362" s="130"/>
      <c r="G362" s="130"/>
      <c r="H362" s="130"/>
      <c r="I362" s="130"/>
      <c r="J362" s="112"/>
    </row>
    <row r="363" spans="1:10" s="106" customFormat="1" ht="21" customHeight="1">
      <c r="A363" s="130"/>
      <c r="B363" s="130"/>
      <c r="C363" s="115"/>
      <c r="D363" s="112"/>
      <c r="E363" s="130"/>
      <c r="F363" s="130"/>
      <c r="G363" s="130"/>
      <c r="H363" s="130"/>
      <c r="I363" s="130"/>
      <c r="J363" s="112"/>
    </row>
    <row r="364" spans="1:10" s="106" customFormat="1" ht="21" customHeight="1">
      <c r="A364" s="130"/>
      <c r="B364" s="130"/>
      <c r="C364" s="115"/>
      <c r="D364" s="112"/>
      <c r="E364" s="130"/>
      <c r="F364" s="130"/>
      <c r="G364" s="130"/>
      <c r="H364" s="130"/>
      <c r="I364" s="130"/>
      <c r="J364" s="112"/>
    </row>
    <row r="365" spans="1:10" s="106" customFormat="1" ht="21" customHeight="1">
      <c r="A365" s="130"/>
      <c r="B365" s="130"/>
      <c r="C365" s="115"/>
      <c r="D365" s="112"/>
      <c r="E365" s="130"/>
      <c r="F365" s="130"/>
      <c r="G365" s="130"/>
      <c r="H365" s="130"/>
      <c r="I365" s="130"/>
      <c r="J365" s="112"/>
    </row>
    <row r="366" spans="1:10" s="106" customFormat="1" ht="21" customHeight="1">
      <c r="A366" s="130"/>
      <c r="B366" s="130"/>
      <c r="C366" s="115"/>
      <c r="D366" s="112"/>
      <c r="E366" s="130"/>
      <c r="F366" s="130"/>
      <c r="G366" s="130"/>
      <c r="H366" s="130"/>
      <c r="I366" s="130"/>
      <c r="J366" s="112"/>
    </row>
    <row r="367" spans="1:10" s="106" customFormat="1" ht="21" customHeight="1">
      <c r="A367" s="130"/>
      <c r="B367" s="130"/>
      <c r="C367" s="115"/>
      <c r="D367" s="112"/>
      <c r="E367" s="130"/>
      <c r="F367" s="130"/>
      <c r="G367" s="130"/>
      <c r="H367" s="130"/>
      <c r="I367" s="130"/>
      <c r="J367" s="112"/>
    </row>
    <row r="368" spans="1:10" s="106" customFormat="1" ht="21" customHeight="1">
      <c r="A368" s="130"/>
      <c r="B368" s="130"/>
      <c r="C368" s="115"/>
      <c r="D368" s="112"/>
      <c r="E368" s="130"/>
      <c r="F368" s="130"/>
      <c r="G368" s="130"/>
      <c r="H368" s="130"/>
      <c r="I368" s="130"/>
      <c r="J368" s="112"/>
    </row>
    <row r="369" spans="1:10" s="106" customFormat="1" ht="21" customHeight="1">
      <c r="A369" s="130"/>
      <c r="B369" s="130"/>
      <c r="C369" s="115"/>
      <c r="D369" s="112"/>
      <c r="E369" s="130"/>
      <c r="F369" s="130"/>
      <c r="G369" s="130"/>
      <c r="H369" s="130"/>
      <c r="I369" s="130"/>
      <c r="J369" s="112"/>
    </row>
    <row r="370" spans="1:10" s="106" customFormat="1" ht="21" customHeight="1">
      <c r="A370" s="130"/>
      <c r="B370" s="130"/>
      <c r="C370" s="115"/>
      <c r="D370" s="112"/>
      <c r="E370" s="130"/>
      <c r="F370" s="130"/>
      <c r="G370" s="130"/>
      <c r="H370" s="130"/>
      <c r="I370" s="130"/>
      <c r="J370" s="112"/>
    </row>
    <row r="371" spans="1:10" s="106" customFormat="1" ht="21" customHeight="1">
      <c r="A371" s="130"/>
      <c r="B371" s="130"/>
      <c r="C371" s="115"/>
      <c r="D371" s="112"/>
      <c r="E371" s="130"/>
      <c r="F371" s="130"/>
      <c r="G371" s="130"/>
      <c r="H371" s="130"/>
      <c r="I371" s="130"/>
      <c r="J371" s="112"/>
    </row>
    <row r="372" spans="1:10" s="106" customFormat="1" ht="21" customHeight="1">
      <c r="A372" s="130"/>
      <c r="B372" s="130"/>
      <c r="C372" s="115"/>
      <c r="D372" s="112"/>
      <c r="E372" s="130"/>
      <c r="F372" s="130"/>
      <c r="G372" s="130"/>
      <c r="H372" s="130"/>
      <c r="I372" s="130"/>
      <c r="J372" s="112"/>
    </row>
    <row r="373" spans="1:10" s="106" customFormat="1" ht="21" customHeight="1">
      <c r="A373" s="130"/>
      <c r="B373" s="130"/>
      <c r="C373" s="115"/>
      <c r="D373" s="112"/>
      <c r="E373" s="130"/>
      <c r="F373" s="130"/>
      <c r="G373" s="130"/>
      <c r="H373" s="130"/>
      <c r="I373" s="130"/>
      <c r="J373" s="112"/>
    </row>
    <row r="374" spans="1:10" s="106" customFormat="1" ht="21" customHeight="1">
      <c r="A374" s="130"/>
      <c r="B374" s="130"/>
      <c r="C374" s="115"/>
      <c r="D374" s="112"/>
      <c r="E374" s="130"/>
      <c r="F374" s="130"/>
      <c r="G374" s="130"/>
      <c r="H374" s="130"/>
      <c r="I374" s="130"/>
      <c r="J374" s="112"/>
    </row>
    <row r="375" spans="1:10" s="106" customFormat="1" ht="21" customHeight="1">
      <c r="A375" s="130"/>
      <c r="B375" s="130"/>
      <c r="C375" s="115"/>
      <c r="D375" s="112"/>
      <c r="E375" s="130"/>
      <c r="F375" s="130"/>
      <c r="G375" s="130"/>
      <c r="H375" s="130"/>
      <c r="I375" s="130"/>
      <c r="J375" s="112"/>
    </row>
    <row r="376" spans="1:10" s="106" customFormat="1" ht="21" customHeight="1">
      <c r="A376" s="130"/>
      <c r="B376" s="130"/>
      <c r="C376" s="115"/>
      <c r="D376" s="112"/>
      <c r="E376" s="130"/>
      <c r="F376" s="130"/>
      <c r="G376" s="130"/>
      <c r="H376" s="130"/>
      <c r="I376" s="130"/>
      <c r="J376" s="112"/>
    </row>
    <row r="377" spans="1:10" s="108" customFormat="1" ht="21" customHeight="1">
      <c r="A377" s="130"/>
      <c r="B377" s="130"/>
      <c r="C377" s="115"/>
      <c r="D377" s="112"/>
      <c r="E377" s="130"/>
      <c r="F377" s="130"/>
      <c r="G377" s="130"/>
      <c r="H377" s="130"/>
      <c r="I377" s="130"/>
      <c r="J377" s="112"/>
    </row>
    <row r="378" spans="1:10" s="108" customFormat="1" ht="21" customHeight="1">
      <c r="A378" s="130"/>
      <c r="B378" s="130"/>
      <c r="C378" s="115"/>
      <c r="D378" s="112"/>
      <c r="E378" s="130"/>
      <c r="F378" s="130"/>
      <c r="G378" s="130"/>
      <c r="H378" s="130"/>
      <c r="I378" s="130"/>
      <c r="J378" s="112"/>
    </row>
    <row r="379" spans="1:10" s="106" customFormat="1" ht="21" customHeight="1">
      <c r="A379" s="130"/>
      <c r="B379" s="130"/>
      <c r="C379" s="115"/>
      <c r="D379" s="112"/>
      <c r="E379" s="130"/>
      <c r="F379" s="130"/>
      <c r="G379" s="130"/>
      <c r="H379" s="130"/>
      <c r="I379" s="130"/>
      <c r="J379" s="112"/>
    </row>
    <row r="380" spans="1:10" s="106" customFormat="1" ht="21" customHeight="1">
      <c r="A380" s="130"/>
      <c r="B380" s="130"/>
      <c r="C380" s="115"/>
      <c r="D380" s="112"/>
      <c r="E380" s="130"/>
      <c r="F380" s="130"/>
      <c r="G380" s="130"/>
      <c r="H380" s="130"/>
      <c r="I380" s="130"/>
      <c r="J380" s="112"/>
    </row>
    <row r="381" spans="1:10" s="106" customFormat="1" ht="21" customHeight="1">
      <c r="A381" s="130"/>
      <c r="B381" s="130"/>
      <c r="C381" s="115"/>
      <c r="D381" s="112"/>
      <c r="E381" s="130"/>
      <c r="F381" s="130"/>
      <c r="G381" s="130"/>
      <c r="H381" s="130"/>
      <c r="I381" s="130"/>
      <c r="J381" s="112"/>
    </row>
    <row r="382" spans="1:10" s="106" customFormat="1" ht="21" customHeight="1">
      <c r="A382" s="130"/>
      <c r="B382" s="130"/>
      <c r="C382" s="115"/>
      <c r="D382" s="112"/>
      <c r="E382" s="130"/>
      <c r="F382" s="130"/>
      <c r="G382" s="130"/>
      <c r="H382" s="130"/>
      <c r="I382" s="130"/>
      <c r="J382" s="112"/>
    </row>
    <row r="383" spans="1:10" s="106" customFormat="1" ht="21" customHeight="1">
      <c r="A383" s="130"/>
      <c r="B383" s="130"/>
      <c r="C383" s="115"/>
      <c r="D383" s="112"/>
      <c r="E383" s="130"/>
      <c r="F383" s="130"/>
      <c r="G383" s="130"/>
      <c r="H383" s="130"/>
      <c r="I383" s="130"/>
      <c r="J383" s="112"/>
    </row>
    <row r="384" spans="1:10" s="106" customFormat="1" ht="21" customHeight="1">
      <c r="A384" s="130"/>
      <c r="B384" s="130"/>
      <c r="C384" s="115"/>
      <c r="D384" s="112"/>
      <c r="E384" s="130"/>
      <c r="F384" s="130"/>
      <c r="G384" s="130"/>
      <c r="H384" s="130"/>
      <c r="I384" s="130"/>
      <c r="J384" s="112"/>
    </row>
    <row r="385" spans="1:10" s="106" customFormat="1" ht="21" customHeight="1">
      <c r="A385" s="130"/>
      <c r="B385" s="130"/>
      <c r="C385" s="115"/>
      <c r="D385" s="112"/>
      <c r="E385" s="130"/>
      <c r="F385" s="130"/>
      <c r="G385" s="130"/>
      <c r="H385" s="130"/>
      <c r="I385" s="130"/>
      <c r="J385" s="112"/>
    </row>
    <row r="386" spans="1:10" s="106" customFormat="1" ht="21" customHeight="1">
      <c r="A386" s="130"/>
      <c r="B386" s="130"/>
      <c r="C386" s="115"/>
      <c r="D386" s="112"/>
      <c r="E386" s="130"/>
      <c r="F386" s="130"/>
      <c r="G386" s="130"/>
      <c r="H386" s="130"/>
      <c r="I386" s="130"/>
      <c r="J386" s="112"/>
    </row>
    <row r="387" spans="1:10" s="106" customFormat="1" ht="21" customHeight="1">
      <c r="A387" s="130"/>
      <c r="B387" s="130"/>
      <c r="C387" s="115"/>
      <c r="D387" s="112"/>
      <c r="E387" s="130"/>
      <c r="F387" s="130"/>
      <c r="G387" s="130"/>
      <c r="H387" s="130"/>
      <c r="I387" s="130"/>
      <c r="J387" s="112"/>
    </row>
    <row r="388" spans="1:10" s="106" customFormat="1" ht="21" customHeight="1">
      <c r="A388" s="130"/>
      <c r="B388" s="130"/>
      <c r="C388" s="115"/>
      <c r="D388" s="112"/>
      <c r="E388" s="130"/>
      <c r="F388" s="130"/>
      <c r="G388" s="130"/>
      <c r="H388" s="130"/>
      <c r="I388" s="130"/>
      <c r="J388" s="112"/>
    </row>
    <row r="389" spans="1:10" s="106" customFormat="1" ht="21" customHeight="1">
      <c r="A389" s="130"/>
      <c r="B389" s="130"/>
      <c r="C389" s="115"/>
      <c r="D389" s="112"/>
      <c r="E389" s="130"/>
      <c r="F389" s="130"/>
      <c r="G389" s="130"/>
      <c r="H389" s="130"/>
      <c r="I389" s="130"/>
      <c r="J389" s="112"/>
    </row>
    <row r="390" spans="1:10" s="106" customFormat="1" ht="21" customHeight="1">
      <c r="A390" s="130"/>
      <c r="B390" s="130"/>
      <c r="C390" s="115"/>
      <c r="D390" s="112"/>
      <c r="E390" s="130"/>
      <c r="F390" s="130"/>
      <c r="G390" s="130"/>
      <c r="H390" s="130"/>
      <c r="I390" s="130"/>
      <c r="J390" s="112"/>
    </row>
    <row r="391" spans="1:10" s="106" customFormat="1" ht="21" customHeight="1">
      <c r="A391" s="130"/>
      <c r="B391" s="130"/>
      <c r="C391" s="115"/>
      <c r="D391" s="112"/>
      <c r="E391" s="130"/>
      <c r="F391" s="130"/>
      <c r="G391" s="130"/>
      <c r="H391" s="130"/>
      <c r="I391" s="130"/>
      <c r="J391" s="112"/>
    </row>
    <row r="392" spans="1:10" s="106" customFormat="1" ht="21" customHeight="1">
      <c r="A392" s="130"/>
      <c r="B392" s="130"/>
      <c r="C392" s="115"/>
      <c r="D392" s="112"/>
      <c r="E392" s="130"/>
      <c r="F392" s="130"/>
      <c r="G392" s="130"/>
      <c r="H392" s="130"/>
      <c r="I392" s="130"/>
      <c r="J392" s="112"/>
    </row>
    <row r="393" spans="1:10" s="106" customFormat="1" ht="21" customHeight="1">
      <c r="A393" s="130"/>
      <c r="B393" s="130"/>
      <c r="C393" s="115"/>
      <c r="D393" s="112"/>
      <c r="E393" s="130"/>
      <c r="F393" s="130"/>
      <c r="G393" s="130"/>
      <c r="H393" s="130"/>
      <c r="I393" s="130"/>
      <c r="J393" s="112"/>
    </row>
    <row r="394" spans="1:10" s="106" customFormat="1" ht="21" customHeight="1">
      <c r="A394" s="130"/>
      <c r="B394" s="130"/>
      <c r="C394" s="115"/>
      <c r="D394" s="112"/>
      <c r="E394" s="130"/>
      <c r="F394" s="130"/>
      <c r="G394" s="130"/>
      <c r="H394" s="130"/>
      <c r="I394" s="130"/>
      <c r="J394" s="112"/>
    </row>
    <row r="395" spans="1:10" s="106" customFormat="1" ht="21" customHeight="1">
      <c r="A395" s="130"/>
      <c r="B395" s="130"/>
      <c r="C395" s="115"/>
      <c r="D395" s="112"/>
      <c r="E395" s="130"/>
      <c r="F395" s="130"/>
      <c r="G395" s="130"/>
      <c r="H395" s="130"/>
      <c r="I395" s="130"/>
      <c r="J395" s="112"/>
    </row>
    <row r="396" spans="1:10" s="106" customFormat="1" ht="21" customHeight="1">
      <c r="A396" s="130"/>
      <c r="B396" s="130"/>
      <c r="C396" s="115"/>
      <c r="D396" s="112"/>
      <c r="E396" s="130"/>
      <c r="F396" s="130"/>
      <c r="G396" s="130"/>
      <c r="H396" s="130"/>
      <c r="I396" s="130"/>
      <c r="J396" s="112"/>
    </row>
    <row r="397" spans="1:10" s="109" customFormat="1" ht="21" customHeight="1">
      <c r="A397" s="130"/>
      <c r="B397" s="130"/>
      <c r="C397" s="115"/>
      <c r="D397" s="112"/>
      <c r="E397" s="130"/>
      <c r="F397" s="130"/>
      <c r="G397" s="130"/>
      <c r="H397" s="130"/>
      <c r="I397" s="130"/>
      <c r="J397" s="112"/>
    </row>
    <row r="398" spans="1:10" s="109" customFormat="1" ht="21" customHeight="1">
      <c r="A398" s="130"/>
      <c r="B398" s="130"/>
      <c r="C398" s="115"/>
      <c r="D398" s="112"/>
      <c r="E398" s="130"/>
      <c r="F398" s="130"/>
      <c r="G398" s="130"/>
      <c r="H398" s="130"/>
      <c r="I398" s="130"/>
      <c r="J398" s="112"/>
    </row>
    <row r="399" spans="1:10" s="109" customFormat="1" ht="21" customHeight="1">
      <c r="A399" s="130"/>
      <c r="B399" s="130"/>
      <c r="C399" s="115"/>
      <c r="D399" s="112"/>
      <c r="E399" s="130"/>
      <c r="F399" s="130"/>
      <c r="G399" s="130"/>
      <c r="H399" s="130"/>
      <c r="I399" s="130"/>
      <c r="J399" s="112"/>
    </row>
    <row r="400" spans="1:10" s="109" customFormat="1" ht="21" customHeight="1">
      <c r="A400" s="130"/>
      <c r="B400" s="130"/>
      <c r="C400" s="115"/>
      <c r="D400" s="112"/>
      <c r="E400" s="130"/>
      <c r="F400" s="130"/>
      <c r="G400" s="130"/>
      <c r="H400" s="130"/>
      <c r="I400" s="130"/>
      <c r="J400" s="112"/>
    </row>
    <row r="401" spans="1:10" s="109" customFormat="1" ht="21" customHeight="1">
      <c r="A401" s="130"/>
      <c r="B401" s="130"/>
      <c r="C401" s="115"/>
      <c r="D401" s="112"/>
      <c r="E401" s="130"/>
      <c r="F401" s="130"/>
      <c r="G401" s="130"/>
      <c r="H401" s="130"/>
      <c r="I401" s="130"/>
      <c r="J401" s="112"/>
    </row>
    <row r="402" spans="1:10" s="109" customFormat="1" ht="21" customHeight="1">
      <c r="A402" s="130"/>
      <c r="B402" s="130"/>
      <c r="C402" s="115"/>
      <c r="D402" s="112"/>
      <c r="E402" s="130"/>
      <c r="F402" s="130"/>
      <c r="G402" s="130"/>
      <c r="H402" s="130"/>
      <c r="I402" s="130"/>
      <c r="J402" s="112"/>
    </row>
    <row r="403" spans="1:10" s="109" customFormat="1" ht="21" customHeight="1">
      <c r="A403" s="130"/>
      <c r="B403" s="130"/>
      <c r="C403" s="115"/>
      <c r="D403" s="112"/>
      <c r="E403" s="130"/>
      <c r="F403" s="130"/>
      <c r="G403" s="130"/>
      <c r="H403" s="130"/>
      <c r="I403" s="130"/>
      <c r="J403" s="112"/>
    </row>
    <row r="404" spans="1:10" s="106" customFormat="1" ht="21" customHeight="1">
      <c r="A404" s="130"/>
      <c r="B404" s="130"/>
      <c r="C404" s="115"/>
      <c r="D404" s="112"/>
      <c r="E404" s="130"/>
      <c r="F404" s="130"/>
      <c r="G404" s="130"/>
      <c r="H404" s="130"/>
      <c r="I404" s="130"/>
      <c r="J404" s="112"/>
    </row>
    <row r="405" spans="1:10" s="106" customFormat="1" ht="21" customHeight="1">
      <c r="A405" s="130"/>
      <c r="B405" s="130"/>
      <c r="C405" s="115"/>
      <c r="D405" s="112"/>
      <c r="E405" s="130"/>
      <c r="F405" s="130"/>
      <c r="G405" s="130"/>
      <c r="H405" s="130"/>
      <c r="I405" s="130"/>
      <c r="J405" s="112"/>
    </row>
    <row r="406" spans="1:10" s="106" customFormat="1" ht="21" customHeight="1">
      <c r="A406" s="130"/>
      <c r="B406" s="130"/>
      <c r="C406" s="115"/>
      <c r="D406" s="112"/>
      <c r="E406" s="130"/>
      <c r="F406" s="130"/>
      <c r="G406" s="130"/>
      <c r="H406" s="130"/>
      <c r="I406" s="130"/>
      <c r="J406" s="112"/>
    </row>
    <row r="407" spans="1:10" s="106" customFormat="1" ht="21" customHeight="1">
      <c r="A407" s="130"/>
      <c r="B407" s="130"/>
      <c r="C407" s="115"/>
      <c r="D407" s="112"/>
      <c r="E407" s="130"/>
      <c r="F407" s="130"/>
      <c r="G407" s="130"/>
      <c r="H407" s="130"/>
      <c r="I407" s="130"/>
      <c r="J407" s="112"/>
    </row>
    <row r="408" spans="1:10" s="106" customFormat="1" ht="21" customHeight="1">
      <c r="A408" s="130"/>
      <c r="B408" s="130"/>
      <c r="C408" s="115"/>
      <c r="D408" s="112"/>
      <c r="E408" s="130"/>
      <c r="F408" s="130"/>
      <c r="G408" s="130"/>
      <c r="H408" s="130"/>
      <c r="I408" s="130"/>
      <c r="J408" s="112"/>
    </row>
    <row r="409" spans="1:10" s="106" customFormat="1" ht="21" customHeight="1">
      <c r="A409" s="130"/>
      <c r="B409" s="130"/>
      <c r="C409" s="115"/>
      <c r="D409" s="112"/>
      <c r="E409" s="130"/>
      <c r="F409" s="130"/>
      <c r="G409" s="130"/>
      <c r="H409" s="130"/>
      <c r="I409" s="130"/>
      <c r="J409" s="112"/>
    </row>
    <row r="410" spans="1:10" s="106" customFormat="1" ht="21" customHeight="1">
      <c r="A410" s="130"/>
      <c r="B410" s="130"/>
      <c r="C410" s="115"/>
      <c r="D410" s="112"/>
      <c r="E410" s="130"/>
      <c r="F410" s="130"/>
      <c r="G410" s="130"/>
      <c r="H410" s="130"/>
      <c r="I410" s="130"/>
      <c r="J410" s="112"/>
    </row>
    <row r="411" spans="1:10" s="106" customFormat="1" ht="21" customHeight="1">
      <c r="A411" s="130"/>
      <c r="B411" s="130"/>
      <c r="C411" s="115"/>
      <c r="D411" s="112"/>
      <c r="E411" s="130"/>
      <c r="F411" s="130"/>
      <c r="G411" s="130"/>
      <c r="H411" s="130"/>
      <c r="I411" s="130"/>
      <c r="J411" s="112"/>
    </row>
    <row r="412" spans="1:10" s="106" customFormat="1" ht="21" customHeight="1">
      <c r="A412" s="130"/>
      <c r="B412" s="130"/>
      <c r="C412" s="115"/>
      <c r="D412" s="112"/>
      <c r="E412" s="130"/>
      <c r="F412" s="130"/>
      <c r="G412" s="130"/>
      <c r="H412" s="130"/>
      <c r="I412" s="130"/>
      <c r="J412" s="112"/>
    </row>
    <row r="413" spans="1:10" s="106" customFormat="1" ht="21" customHeight="1">
      <c r="A413" s="130"/>
      <c r="B413" s="130"/>
      <c r="C413" s="115"/>
      <c r="D413" s="112"/>
      <c r="E413" s="130"/>
      <c r="F413" s="130"/>
      <c r="G413" s="130"/>
      <c r="H413" s="130"/>
      <c r="I413" s="130"/>
      <c r="J413" s="112"/>
    </row>
    <row r="414" spans="1:10" s="106" customFormat="1" ht="21" customHeight="1">
      <c r="A414" s="130"/>
      <c r="B414" s="130"/>
      <c r="C414" s="115"/>
      <c r="D414" s="112"/>
      <c r="E414" s="130"/>
      <c r="F414" s="130"/>
      <c r="G414" s="130"/>
      <c r="H414" s="130"/>
      <c r="I414" s="130"/>
      <c r="J414" s="112"/>
    </row>
    <row r="415" spans="1:10" s="106" customFormat="1" ht="21" customHeight="1">
      <c r="A415" s="130"/>
      <c r="B415" s="130"/>
      <c r="C415" s="115"/>
      <c r="D415" s="112"/>
      <c r="E415" s="130"/>
      <c r="F415" s="130"/>
      <c r="G415" s="130"/>
      <c r="H415" s="130"/>
      <c r="I415" s="130"/>
      <c r="J415" s="112"/>
    </row>
    <row r="416" spans="1:10" s="106" customFormat="1" ht="21" customHeight="1">
      <c r="A416" s="130"/>
      <c r="B416" s="130"/>
      <c r="C416" s="115"/>
      <c r="D416" s="112"/>
      <c r="E416" s="130"/>
      <c r="F416" s="130"/>
      <c r="G416" s="130"/>
      <c r="H416" s="130"/>
      <c r="I416" s="130"/>
      <c r="J416" s="112"/>
    </row>
    <row r="417" spans="1:10" s="106" customFormat="1" ht="21" customHeight="1">
      <c r="A417" s="130"/>
      <c r="B417" s="130"/>
      <c r="C417" s="115"/>
      <c r="D417" s="112"/>
      <c r="E417" s="130"/>
      <c r="F417" s="130"/>
      <c r="G417" s="130"/>
      <c r="H417" s="130"/>
      <c r="I417" s="130"/>
      <c r="J417" s="112"/>
    </row>
    <row r="418" spans="1:10" s="106" customFormat="1" ht="21" customHeight="1">
      <c r="A418" s="130"/>
      <c r="B418" s="130"/>
      <c r="C418" s="115"/>
      <c r="D418" s="112"/>
      <c r="E418" s="130"/>
      <c r="F418" s="130"/>
      <c r="G418" s="130"/>
      <c r="H418" s="130"/>
      <c r="I418" s="130"/>
      <c r="J418" s="112"/>
    </row>
    <row r="419" spans="1:10" s="106" customFormat="1" ht="21" customHeight="1">
      <c r="A419" s="130"/>
      <c r="B419" s="130"/>
      <c r="C419" s="115"/>
      <c r="D419" s="112"/>
      <c r="E419" s="130"/>
      <c r="F419" s="130"/>
      <c r="G419" s="130"/>
      <c r="H419" s="130"/>
      <c r="I419" s="130"/>
      <c r="J419" s="112"/>
    </row>
    <row r="420" spans="1:10" s="108" customFormat="1" ht="21" customHeight="1">
      <c r="A420" s="130"/>
      <c r="B420" s="130"/>
      <c r="C420" s="115"/>
      <c r="D420" s="112"/>
      <c r="E420" s="130"/>
      <c r="F420" s="130"/>
      <c r="G420" s="130"/>
      <c r="H420" s="130"/>
      <c r="I420" s="130"/>
      <c r="J420" s="112"/>
    </row>
    <row r="421" spans="1:10" s="106" customFormat="1" ht="21" customHeight="1">
      <c r="A421" s="130"/>
      <c r="B421" s="130"/>
      <c r="C421" s="115"/>
      <c r="D421" s="112"/>
      <c r="E421" s="130"/>
      <c r="F421" s="130"/>
      <c r="G421" s="130"/>
      <c r="H421" s="130"/>
      <c r="I421" s="130"/>
      <c r="J421" s="112"/>
    </row>
    <row r="422" spans="1:10" s="106" customFormat="1" ht="21" customHeight="1">
      <c r="A422" s="130"/>
      <c r="B422" s="130"/>
      <c r="C422" s="115"/>
      <c r="D422" s="112"/>
      <c r="E422" s="130"/>
      <c r="F422" s="130"/>
      <c r="G422" s="130"/>
      <c r="H422" s="130"/>
      <c r="I422" s="130"/>
      <c r="J422" s="112"/>
    </row>
    <row r="423" spans="1:10" s="106" customFormat="1" ht="21" customHeight="1">
      <c r="A423" s="130"/>
      <c r="B423" s="130"/>
      <c r="C423" s="115"/>
      <c r="D423" s="112"/>
      <c r="E423" s="130"/>
      <c r="F423" s="130"/>
      <c r="G423" s="130"/>
      <c r="H423" s="130"/>
      <c r="I423" s="130"/>
      <c r="J423" s="112"/>
    </row>
    <row r="424" spans="1:10" s="106" customFormat="1" ht="21" customHeight="1">
      <c r="A424" s="130"/>
      <c r="B424" s="130"/>
      <c r="C424" s="115"/>
      <c r="D424" s="112"/>
      <c r="E424" s="130"/>
      <c r="F424" s="130"/>
      <c r="G424" s="130"/>
      <c r="H424" s="130"/>
      <c r="I424" s="130"/>
      <c r="J424" s="112"/>
    </row>
    <row r="425" spans="1:10" s="106" customFormat="1" ht="21" customHeight="1">
      <c r="A425" s="130"/>
      <c r="B425" s="130"/>
      <c r="C425" s="115"/>
      <c r="D425" s="112"/>
      <c r="E425" s="130"/>
      <c r="F425" s="130"/>
      <c r="G425" s="130"/>
      <c r="H425" s="130"/>
      <c r="I425" s="130"/>
      <c r="J425" s="112"/>
    </row>
    <row r="426" spans="1:10" s="106" customFormat="1" ht="21" customHeight="1">
      <c r="A426" s="130"/>
      <c r="B426" s="130"/>
      <c r="C426" s="115"/>
      <c r="D426" s="112"/>
      <c r="E426" s="130"/>
      <c r="F426" s="130"/>
      <c r="G426" s="130"/>
      <c r="H426" s="130"/>
      <c r="I426" s="130"/>
      <c r="J426" s="112"/>
    </row>
    <row r="427" spans="1:10" s="106" customFormat="1" ht="21" customHeight="1">
      <c r="A427" s="130"/>
      <c r="B427" s="130"/>
      <c r="C427" s="115"/>
      <c r="D427" s="112"/>
      <c r="E427" s="130"/>
      <c r="F427" s="130"/>
      <c r="G427" s="130"/>
      <c r="H427" s="130"/>
      <c r="I427" s="130"/>
      <c r="J427" s="112"/>
    </row>
    <row r="428" spans="1:10" s="106" customFormat="1" ht="21" customHeight="1">
      <c r="A428" s="130"/>
      <c r="B428" s="130"/>
      <c r="C428" s="115"/>
      <c r="D428" s="112"/>
      <c r="E428" s="130"/>
      <c r="F428" s="130"/>
      <c r="G428" s="130"/>
      <c r="H428" s="130"/>
      <c r="I428" s="130"/>
      <c r="J428" s="112"/>
    </row>
    <row r="429" spans="1:10" s="106" customFormat="1" ht="21" customHeight="1">
      <c r="A429" s="130"/>
      <c r="B429" s="130"/>
      <c r="C429" s="115"/>
      <c r="D429" s="112"/>
      <c r="E429" s="130"/>
      <c r="F429" s="130"/>
      <c r="G429" s="130"/>
      <c r="H429" s="130"/>
      <c r="I429" s="130"/>
      <c r="J429" s="112"/>
    </row>
    <row r="430" spans="1:10" s="106" customFormat="1" ht="21" customHeight="1">
      <c r="A430" s="130"/>
      <c r="B430" s="130"/>
      <c r="C430" s="115"/>
      <c r="D430" s="112"/>
      <c r="E430" s="130"/>
      <c r="F430" s="130"/>
      <c r="G430" s="130"/>
      <c r="H430" s="130"/>
      <c r="I430" s="130"/>
      <c r="J430" s="112"/>
    </row>
    <row r="431" spans="1:10" s="106" customFormat="1" ht="21" customHeight="1">
      <c r="A431" s="130"/>
      <c r="B431" s="130"/>
      <c r="C431" s="115"/>
      <c r="D431" s="112"/>
      <c r="E431" s="130"/>
      <c r="F431" s="130"/>
      <c r="G431" s="130"/>
      <c r="H431" s="130"/>
      <c r="I431" s="130"/>
      <c r="J431" s="112"/>
    </row>
    <row r="432" spans="1:10" s="106" customFormat="1" ht="21" customHeight="1">
      <c r="A432" s="130"/>
      <c r="B432" s="130"/>
      <c r="C432" s="115"/>
      <c r="D432" s="112"/>
      <c r="E432" s="130"/>
      <c r="F432" s="130"/>
      <c r="G432" s="130"/>
      <c r="H432" s="130"/>
      <c r="I432" s="130"/>
      <c r="J432" s="112"/>
    </row>
    <row r="433" spans="1:10" s="106" customFormat="1" ht="21" customHeight="1">
      <c r="A433" s="130"/>
      <c r="B433" s="130"/>
      <c r="C433" s="115"/>
      <c r="D433" s="112"/>
      <c r="E433" s="130"/>
      <c r="F433" s="130"/>
      <c r="G433" s="130"/>
      <c r="H433" s="130"/>
      <c r="I433" s="130"/>
      <c r="J433" s="112"/>
    </row>
    <row r="434" spans="1:10" s="106" customFormat="1" ht="21" customHeight="1">
      <c r="A434" s="130"/>
      <c r="B434" s="130"/>
      <c r="C434" s="115"/>
      <c r="D434" s="112"/>
      <c r="E434" s="130"/>
      <c r="F434" s="130"/>
      <c r="G434" s="130"/>
      <c r="H434" s="130"/>
      <c r="I434" s="130"/>
      <c r="J434" s="112"/>
    </row>
    <row r="435" spans="1:10" s="106" customFormat="1" ht="21" customHeight="1">
      <c r="A435" s="130"/>
      <c r="B435" s="130"/>
      <c r="C435" s="115"/>
      <c r="D435" s="112"/>
      <c r="E435" s="130"/>
      <c r="F435" s="130"/>
      <c r="G435" s="130"/>
      <c r="H435" s="130"/>
      <c r="I435" s="130"/>
      <c r="J435" s="112"/>
    </row>
    <row r="436" spans="1:10" s="106" customFormat="1" ht="21" customHeight="1">
      <c r="A436" s="130"/>
      <c r="B436" s="130"/>
      <c r="C436" s="115"/>
      <c r="D436" s="112"/>
      <c r="E436" s="130"/>
      <c r="F436" s="130"/>
      <c r="G436" s="130"/>
      <c r="H436" s="130"/>
      <c r="I436" s="130"/>
      <c r="J436" s="112"/>
    </row>
    <row r="437" spans="1:10" s="106" customFormat="1" ht="21" customHeight="1">
      <c r="A437" s="130"/>
      <c r="B437" s="130"/>
      <c r="C437" s="115"/>
      <c r="D437" s="112"/>
      <c r="E437" s="130"/>
      <c r="F437" s="130"/>
      <c r="G437" s="130"/>
      <c r="H437" s="130"/>
      <c r="I437" s="130"/>
      <c r="J437" s="112"/>
    </row>
    <row r="438" spans="1:10" s="106" customFormat="1" ht="21" customHeight="1">
      <c r="A438" s="130"/>
      <c r="B438" s="130"/>
      <c r="C438" s="115"/>
      <c r="D438" s="112"/>
      <c r="E438" s="130"/>
      <c r="F438" s="130"/>
      <c r="G438" s="130"/>
      <c r="H438" s="130"/>
      <c r="I438" s="130"/>
      <c r="J438" s="112"/>
    </row>
    <row r="439" spans="1:10" s="108" customFormat="1" ht="21" customHeight="1">
      <c r="A439" s="130"/>
      <c r="B439" s="130"/>
      <c r="C439" s="115"/>
      <c r="D439" s="112"/>
      <c r="E439" s="130"/>
      <c r="F439" s="130"/>
      <c r="G439" s="130"/>
      <c r="H439" s="130"/>
      <c r="I439" s="130"/>
      <c r="J439" s="112"/>
    </row>
    <row r="440" spans="1:10" s="108" customFormat="1" ht="21" customHeight="1">
      <c r="A440" s="130"/>
      <c r="B440" s="130"/>
      <c r="C440" s="115"/>
      <c r="D440" s="112"/>
      <c r="E440" s="130"/>
      <c r="F440" s="130"/>
      <c r="G440" s="130"/>
      <c r="H440" s="130"/>
      <c r="I440" s="130"/>
      <c r="J440" s="112"/>
    </row>
    <row r="441" spans="1:10" s="108" customFormat="1" ht="21" customHeight="1">
      <c r="A441" s="130"/>
      <c r="B441" s="130"/>
      <c r="C441" s="115"/>
      <c r="D441" s="112"/>
      <c r="E441" s="130"/>
      <c r="F441" s="130"/>
      <c r="G441" s="130"/>
      <c r="H441" s="130"/>
      <c r="I441" s="130"/>
      <c r="J441" s="112"/>
    </row>
    <row r="442" spans="1:10" s="108" customFormat="1" ht="21" customHeight="1">
      <c r="A442" s="130"/>
      <c r="B442" s="130"/>
      <c r="C442" s="115"/>
      <c r="D442" s="112"/>
      <c r="E442" s="130"/>
      <c r="F442" s="130"/>
      <c r="G442" s="130"/>
      <c r="H442" s="130"/>
      <c r="I442" s="130"/>
      <c r="J442" s="112"/>
    </row>
    <row r="443" spans="1:10" s="108" customFormat="1" ht="21" customHeight="1">
      <c r="A443" s="130"/>
      <c r="B443" s="130"/>
      <c r="C443" s="115"/>
      <c r="D443" s="112"/>
      <c r="E443" s="130"/>
      <c r="F443" s="130"/>
      <c r="G443" s="130"/>
      <c r="H443" s="130"/>
      <c r="I443" s="130"/>
      <c r="J443" s="112"/>
    </row>
    <row r="444" spans="1:10" s="108" customFormat="1" ht="21" customHeight="1">
      <c r="A444" s="130"/>
      <c r="B444" s="130"/>
      <c r="C444" s="115"/>
      <c r="D444" s="112"/>
      <c r="E444" s="130"/>
      <c r="F444" s="130"/>
      <c r="G444" s="130"/>
      <c r="H444" s="130"/>
      <c r="I444" s="130"/>
      <c r="J444" s="112"/>
    </row>
    <row r="445" spans="1:10" s="108" customFormat="1" ht="21" customHeight="1">
      <c r="A445" s="130"/>
      <c r="B445" s="130"/>
      <c r="C445" s="115"/>
      <c r="D445" s="112"/>
      <c r="E445" s="130"/>
      <c r="F445" s="130"/>
      <c r="G445" s="130"/>
      <c r="H445" s="130"/>
      <c r="I445" s="130"/>
      <c r="J445" s="112"/>
    </row>
    <row r="446" spans="1:10" s="108" customFormat="1" ht="63" customHeight="1">
      <c r="A446" s="130"/>
      <c r="B446" s="130"/>
      <c r="C446" s="115"/>
      <c r="D446" s="112"/>
      <c r="E446" s="130"/>
      <c r="F446" s="130"/>
      <c r="G446" s="130"/>
      <c r="H446" s="130"/>
      <c r="I446" s="130"/>
      <c r="J446" s="112"/>
    </row>
    <row r="447" spans="1:10" s="108" customFormat="1" ht="63" customHeight="1">
      <c r="A447" s="130"/>
      <c r="B447" s="130"/>
      <c r="C447" s="115"/>
      <c r="D447" s="112"/>
      <c r="E447" s="130"/>
      <c r="F447" s="130"/>
      <c r="G447" s="130"/>
      <c r="H447" s="130"/>
      <c r="I447" s="130"/>
      <c r="J447" s="112"/>
    </row>
    <row r="448" spans="1:10" s="108" customFormat="1" ht="63" customHeight="1">
      <c r="A448" s="130"/>
      <c r="B448" s="130"/>
      <c r="C448" s="115"/>
      <c r="D448" s="112"/>
      <c r="E448" s="130"/>
      <c r="F448" s="130"/>
      <c r="G448" s="130"/>
      <c r="H448" s="130"/>
      <c r="I448" s="130"/>
      <c r="J448" s="112"/>
    </row>
    <row r="449" spans="1:10" s="110" customFormat="1" ht="42" customHeight="1">
      <c r="A449" s="130"/>
      <c r="B449" s="130"/>
      <c r="C449" s="115"/>
      <c r="D449" s="112"/>
      <c r="E449" s="130"/>
      <c r="F449" s="130"/>
      <c r="G449" s="130"/>
      <c r="H449" s="130"/>
      <c r="I449" s="130"/>
      <c r="J449" s="112"/>
    </row>
    <row r="450" spans="1:10" s="110" customFormat="1" ht="42" customHeight="1">
      <c r="A450" s="130"/>
      <c r="B450" s="130"/>
      <c r="C450" s="115"/>
      <c r="D450" s="112"/>
      <c r="E450" s="130"/>
      <c r="F450" s="130"/>
      <c r="G450" s="130"/>
      <c r="H450" s="130"/>
      <c r="I450" s="130"/>
      <c r="J450" s="112"/>
    </row>
    <row r="451" spans="1:10" s="108" customFormat="1" ht="21" customHeight="1">
      <c r="A451" s="130"/>
      <c r="B451" s="130"/>
      <c r="C451" s="115"/>
      <c r="D451" s="112"/>
      <c r="E451" s="130"/>
      <c r="F451" s="130"/>
      <c r="G451" s="130"/>
      <c r="H451" s="130"/>
      <c r="I451" s="130"/>
      <c r="J451" s="112"/>
    </row>
    <row r="452" spans="1:10" s="108" customFormat="1" ht="21" customHeight="1">
      <c r="A452" s="130"/>
      <c r="B452" s="130"/>
      <c r="C452" s="115"/>
      <c r="D452" s="112"/>
      <c r="E452" s="130"/>
      <c r="F452" s="130"/>
      <c r="G452" s="130"/>
      <c r="H452" s="130"/>
      <c r="I452" s="130"/>
      <c r="J452" s="112"/>
    </row>
    <row r="453" spans="1:10" s="108" customFormat="1" ht="21" customHeight="1">
      <c r="A453" s="130"/>
      <c r="B453" s="130"/>
      <c r="C453" s="115"/>
      <c r="D453" s="112"/>
      <c r="E453" s="130"/>
      <c r="F453" s="130"/>
      <c r="G453" s="130"/>
      <c r="H453" s="130"/>
      <c r="I453" s="130"/>
      <c r="J453" s="112"/>
    </row>
    <row r="454" spans="1:10" s="108" customFormat="1" ht="42" customHeight="1">
      <c r="A454" s="130"/>
      <c r="B454" s="130"/>
      <c r="C454" s="115"/>
      <c r="D454" s="112"/>
      <c r="E454" s="130"/>
      <c r="F454" s="130"/>
      <c r="G454" s="130"/>
      <c r="H454" s="130"/>
      <c r="I454" s="130"/>
      <c r="J454" s="112"/>
    </row>
    <row r="455" spans="1:10" s="108" customFormat="1" ht="42" customHeight="1">
      <c r="A455" s="130"/>
      <c r="B455" s="130"/>
      <c r="C455" s="115"/>
      <c r="D455" s="112"/>
      <c r="E455" s="130"/>
      <c r="F455" s="130"/>
      <c r="G455" s="130"/>
      <c r="H455" s="130"/>
      <c r="I455" s="130"/>
      <c r="J455" s="112"/>
    </row>
    <row r="456" spans="1:10" s="108" customFormat="1" ht="42" customHeight="1">
      <c r="A456" s="130"/>
      <c r="B456" s="130"/>
      <c r="C456" s="115"/>
      <c r="D456" s="112"/>
      <c r="E456" s="130"/>
      <c r="F456" s="130"/>
      <c r="G456" s="130"/>
      <c r="H456" s="130"/>
      <c r="I456" s="130"/>
      <c r="J456" s="112"/>
    </row>
    <row r="457" spans="1:10" s="111" customFormat="1" ht="21" customHeight="1">
      <c r="A457" s="130"/>
      <c r="B457" s="130"/>
      <c r="C457" s="115"/>
      <c r="D457" s="112"/>
      <c r="E457" s="130"/>
      <c r="F457" s="130"/>
      <c r="G457" s="130"/>
      <c r="H457" s="130"/>
      <c r="I457" s="130"/>
      <c r="J457" s="112"/>
    </row>
    <row r="458" spans="1:10" s="111" customFormat="1" ht="21" customHeight="1">
      <c r="A458" s="130"/>
      <c r="B458" s="130"/>
      <c r="C458" s="115"/>
      <c r="D458" s="112"/>
      <c r="E458" s="130"/>
      <c r="F458" s="130"/>
      <c r="G458" s="130"/>
      <c r="H458" s="130"/>
      <c r="I458" s="130"/>
      <c r="J458" s="112"/>
    </row>
  </sheetData>
  <mergeCells count="9">
    <mergeCell ref="A69:D69"/>
    <mergeCell ref="A1:J1"/>
    <mergeCell ref="A8:A9"/>
    <mergeCell ref="B8:B9"/>
    <mergeCell ref="C8:C9"/>
    <mergeCell ref="D8:D9"/>
    <mergeCell ref="E8:F8"/>
    <mergeCell ref="G8:H8"/>
    <mergeCell ref="J8:J9"/>
  </mergeCells>
  <printOptions horizontalCentered="1"/>
  <pageMargins left="0.47244094488188998" right="0.47244094488188998" top="0.43307086614173201" bottom="0.8" header="0.27559055118110198" footer="0.27"/>
  <pageSetup paperSize="9" scale="75" orientation="landscape" r:id="rId1"/>
  <headerFooter>
    <oddHeader>&amp;R&amp;"TH SarabunPSK,Bold"แบบ ปร.4  แผ่นที่ &amp;P/&amp;N</oddHeader>
    <oddFooter>&amp;C&amp;"TH SarabunIT๙,Regular"(นายชาญชัย  เงาะปก)      (นายเทอดพงษ์  ไชยณรงค์)    (นางสาวศิริวรรณ  โรโห)   (นายขจรศักดิ์ อสุชีวะ)  (นายสายันต์   ขอนพุดซา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0"/>
  <sheetViews>
    <sheetView showGridLines="0" view="pageBreakPreview" topLeftCell="A19" zoomScaleNormal="100" zoomScaleSheetLayoutView="100" workbookViewId="0">
      <selection activeCell="D6" sqref="D6"/>
    </sheetView>
  </sheetViews>
  <sheetFormatPr defaultColWidth="9.33203125" defaultRowHeight="19.5"/>
  <cols>
    <col min="1" max="7" width="9.33203125" style="244"/>
    <col min="8" max="8" width="19" style="244" customWidth="1"/>
    <col min="9" max="9" width="9.33203125" style="244"/>
    <col min="10" max="10" width="16" style="244" customWidth="1"/>
    <col min="11" max="11" width="6.83203125" style="244" customWidth="1"/>
    <col min="12" max="12" width="21.1640625" style="244" customWidth="1"/>
    <col min="13" max="16384" width="9.33203125" style="244"/>
  </cols>
  <sheetData>
    <row r="1" spans="1:11">
      <c r="A1" s="686" t="s">
        <v>99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24" customHeight="1">
      <c r="J3" s="244" t="s">
        <v>78</v>
      </c>
    </row>
    <row r="4" spans="1:11">
      <c r="A4" s="688" t="s">
        <v>86</v>
      </c>
      <c r="B4" s="688"/>
      <c r="C4" s="688"/>
      <c r="D4" s="688"/>
      <c r="E4" s="688"/>
      <c r="F4" s="688"/>
      <c r="G4" s="688"/>
      <c r="H4" s="688"/>
      <c r="I4" s="688"/>
      <c r="J4" s="688"/>
      <c r="K4" s="688"/>
    </row>
    <row r="5" spans="1:11" ht="19.5" customHeight="1">
      <c r="A5" s="688" t="s">
        <v>87</v>
      </c>
      <c r="B5" s="688"/>
      <c r="C5" s="688"/>
      <c r="D5" s="688"/>
      <c r="E5" s="688"/>
      <c r="F5" s="688"/>
      <c r="G5" s="688"/>
      <c r="H5" s="688"/>
      <c r="I5" s="688"/>
      <c r="J5" s="688"/>
      <c r="K5" s="688"/>
    </row>
    <row r="6" spans="1:11" ht="35.25" customHeight="1">
      <c r="A6" s="245" t="s">
        <v>34</v>
      </c>
      <c r="B6" s="246"/>
      <c r="D6" s="246" t="s">
        <v>66</v>
      </c>
      <c r="E6" s="246"/>
      <c r="F6" s="246"/>
      <c r="G6" s="246"/>
      <c r="H6" s="246"/>
      <c r="I6" s="246"/>
      <c r="J6" s="246"/>
      <c r="K6" s="246"/>
    </row>
    <row r="7" spans="1:11" ht="18.95" customHeight="1">
      <c r="A7" s="247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</row>
    <row r="8" spans="1:11" ht="18.95" customHeight="1">
      <c r="A8" s="247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8" s="248"/>
      <c r="C8" s="248"/>
      <c r="D8" s="248"/>
      <c r="E8" s="248"/>
      <c r="F8" s="248"/>
      <c r="G8" s="248"/>
      <c r="H8" s="248"/>
      <c r="I8" s="248" t="s">
        <v>41</v>
      </c>
      <c r="J8" s="248"/>
      <c r="K8" s="248"/>
    </row>
    <row r="9" spans="1:11" ht="18.95" customHeight="1">
      <c r="A9" s="249" t="str">
        <f>ชื่อโครงการ!B13</f>
        <v>หน่วยงานเจ้าของโครงการ : กองกลาง  มหาวิทยาลัยเทคโนโลยีราชมงคลอีสาน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 ht="20.25" customHeight="1">
      <c r="A10" s="249" t="str">
        <f>ชื่อโครงการ!A9</f>
        <v>คำนวณราคากลาง : โดยผู้ประมาณราคา  เมื่อวันที่.........เดือน ….................. พ.ศ. 2569</v>
      </c>
      <c r="B10" s="248"/>
      <c r="C10" s="248"/>
      <c r="D10" s="248"/>
      <c r="E10" s="248"/>
      <c r="F10" s="248"/>
      <c r="G10" s="248"/>
      <c r="H10" s="249"/>
      <c r="I10" s="248"/>
      <c r="J10" s="248"/>
      <c r="K10" s="248"/>
    </row>
    <row r="11" spans="1:11" ht="40.5" customHeight="1"/>
    <row r="12" spans="1:11">
      <c r="A12" s="244" t="s">
        <v>40</v>
      </c>
      <c r="B12" s="250" t="s">
        <v>97</v>
      </c>
    </row>
    <row r="13" spans="1:11" ht="18.95" customHeight="1">
      <c r="C13" s="246"/>
      <c r="D13" s="246"/>
      <c r="E13" s="246"/>
      <c r="F13" s="246"/>
      <c r="G13" s="246"/>
      <c r="H13" s="246"/>
      <c r="I13" s="246"/>
      <c r="J13" s="246"/>
      <c r="K13" s="246"/>
    </row>
    <row r="14" spans="1:11" ht="18.95" customHeight="1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</row>
    <row r="15" spans="1:11" ht="18.95" customHeight="1">
      <c r="A15" s="246"/>
      <c r="B15" s="246"/>
      <c r="C15" s="246"/>
      <c r="D15" s="246"/>
      <c r="E15" s="246"/>
      <c r="F15" s="246"/>
      <c r="G15" s="246"/>
      <c r="H15" s="246"/>
      <c r="I15" s="246"/>
      <c r="J15" s="246"/>
      <c r="K15" s="246"/>
    </row>
    <row r="16" spans="1:11" ht="18.95" customHeight="1">
      <c r="A16" s="248"/>
      <c r="B16" s="248"/>
      <c r="C16" s="248"/>
      <c r="D16" s="248"/>
      <c r="E16" s="248"/>
      <c r="F16" s="248"/>
      <c r="G16" s="248"/>
      <c r="H16" s="248"/>
      <c r="I16" s="248"/>
      <c r="J16" s="248"/>
      <c r="K16" s="248"/>
    </row>
    <row r="17" spans="1:11" ht="18.95" customHeight="1">
      <c r="A17" s="248"/>
      <c r="B17" s="248"/>
      <c r="C17" s="248"/>
      <c r="D17" s="248"/>
      <c r="E17" s="248"/>
      <c r="F17" s="248"/>
      <c r="G17" s="248"/>
      <c r="H17" s="248"/>
      <c r="I17" s="248"/>
      <c r="J17" s="248"/>
      <c r="K17" s="248"/>
    </row>
    <row r="18" spans="1:11" ht="26.25" customHeight="1"/>
    <row r="19" spans="1:11" ht="21" customHeight="1">
      <c r="B19" s="251" t="s">
        <v>98</v>
      </c>
    </row>
    <row r="20" spans="1:11" ht="15" customHeight="1">
      <c r="B20" s="252"/>
      <c r="J20" s="253" t="s">
        <v>45</v>
      </c>
    </row>
    <row r="21" spans="1:11">
      <c r="A21" s="254" t="s">
        <v>67</v>
      </c>
      <c r="B21" s="689" t="s">
        <v>68</v>
      </c>
      <c r="C21" s="689"/>
      <c r="D21" s="689"/>
      <c r="E21" s="689"/>
      <c r="F21" s="689"/>
      <c r="G21" s="689"/>
      <c r="H21" s="254" t="s">
        <v>10</v>
      </c>
      <c r="I21" s="690" t="s">
        <v>13</v>
      </c>
      <c r="J21" s="691"/>
      <c r="K21" s="692"/>
    </row>
    <row r="22" spans="1:11">
      <c r="A22" s="255"/>
      <c r="B22" s="256"/>
      <c r="C22" s="256"/>
      <c r="D22" s="256"/>
      <c r="E22" s="256"/>
      <c r="F22" s="256"/>
      <c r="G22" s="256"/>
      <c r="H22" s="255"/>
      <c r="I22" s="257"/>
      <c r="J22" s="256"/>
      <c r="K22" s="258"/>
    </row>
    <row r="23" spans="1:11">
      <c r="A23" s="259"/>
      <c r="B23" s="248"/>
      <c r="C23" s="248"/>
      <c r="D23" s="248"/>
      <c r="E23" s="248"/>
      <c r="F23" s="248"/>
      <c r="G23" s="248"/>
      <c r="H23" s="259"/>
      <c r="I23" s="248"/>
      <c r="J23" s="248"/>
      <c r="K23" s="260"/>
    </row>
    <row r="24" spans="1:11">
      <c r="A24" s="259"/>
      <c r="B24" s="248"/>
      <c r="C24" s="248"/>
      <c r="D24" s="248"/>
      <c r="E24" s="248"/>
      <c r="F24" s="248"/>
      <c r="G24" s="248"/>
      <c r="H24" s="259"/>
      <c r="I24" s="248"/>
      <c r="J24" s="248"/>
      <c r="K24" s="260"/>
    </row>
    <row r="25" spans="1:11">
      <c r="A25" s="259"/>
      <c r="B25" s="248"/>
      <c r="C25" s="248"/>
      <c r="D25" s="248"/>
      <c r="E25" s="248"/>
      <c r="F25" s="248"/>
      <c r="G25" s="248"/>
      <c r="H25" s="259"/>
      <c r="I25" s="248"/>
      <c r="J25" s="248"/>
      <c r="K25" s="260"/>
    </row>
    <row r="26" spans="1:11">
      <c r="A26" s="259"/>
      <c r="B26" s="248"/>
      <c r="C26" s="248"/>
      <c r="D26" s="248"/>
      <c r="E26" s="248"/>
      <c r="F26" s="248"/>
      <c r="G26" s="248"/>
      <c r="H26" s="259"/>
      <c r="I26" s="248"/>
      <c r="J26" s="248"/>
      <c r="K26" s="260"/>
    </row>
    <row r="27" spans="1:11">
      <c r="A27" s="259"/>
      <c r="B27" s="248"/>
      <c r="C27" s="248"/>
      <c r="D27" s="248"/>
      <c r="E27" s="248"/>
      <c r="F27" s="248"/>
      <c r="G27" s="248"/>
      <c r="H27" s="259"/>
      <c r="I27" s="248"/>
      <c r="J27" s="248"/>
      <c r="K27" s="260"/>
    </row>
    <row r="28" spans="1:11">
      <c r="A28" s="259"/>
      <c r="B28" s="248"/>
      <c r="C28" s="248"/>
      <c r="D28" s="248"/>
      <c r="E28" s="248"/>
      <c r="F28" s="248"/>
      <c r="G28" s="248"/>
      <c r="H28" s="259"/>
      <c r="I28" s="248"/>
      <c r="J28" s="248"/>
      <c r="K28" s="260"/>
    </row>
    <row r="29" spans="1:11">
      <c r="A29" s="259"/>
      <c r="B29" s="248"/>
      <c r="C29" s="248"/>
      <c r="D29" s="248"/>
      <c r="E29" s="248"/>
      <c r="F29" s="248"/>
      <c r="G29" s="248"/>
      <c r="H29" s="259"/>
      <c r="I29" s="248"/>
      <c r="J29" s="248"/>
      <c r="K29" s="260"/>
    </row>
    <row r="30" spans="1:11">
      <c r="A30" s="259"/>
      <c r="B30" s="248"/>
      <c r="C30" s="248"/>
      <c r="D30" s="248"/>
      <c r="E30" s="248"/>
      <c r="F30" s="248"/>
      <c r="G30" s="248"/>
      <c r="H30" s="259"/>
      <c r="I30" s="248"/>
      <c r="J30" s="248"/>
      <c r="K30" s="260"/>
    </row>
    <row r="31" spans="1:11" ht="20.25" thickBot="1">
      <c r="A31" s="261"/>
      <c r="B31" s="262"/>
      <c r="C31" s="262"/>
      <c r="D31" s="262"/>
      <c r="E31" s="262"/>
      <c r="F31" s="262"/>
      <c r="G31" s="262"/>
      <c r="H31" s="261"/>
      <c r="I31" s="262"/>
      <c r="J31" s="262"/>
      <c r="K31" s="263"/>
    </row>
    <row r="32" spans="1:11" ht="21" thickTop="1" thickBot="1">
      <c r="B32" s="687" t="s">
        <v>69</v>
      </c>
      <c r="C32" s="687"/>
      <c r="D32" s="687"/>
      <c r="E32" s="687"/>
      <c r="F32" s="687"/>
      <c r="G32" s="250"/>
      <c r="H32" s="264"/>
      <c r="I32" s="265"/>
      <c r="J32" s="265"/>
      <c r="K32" s="266"/>
    </row>
    <row r="33" spans="1:11" ht="21" thickTop="1" thickBot="1">
      <c r="B33" s="687" t="s">
        <v>70</v>
      </c>
      <c r="C33" s="687"/>
      <c r="D33" s="687"/>
      <c r="E33" s="687"/>
      <c r="F33" s="687"/>
      <c r="G33" s="267"/>
      <c r="H33" s="268"/>
      <c r="I33" s="269" t="s">
        <v>72</v>
      </c>
      <c r="J33" s="265"/>
      <c r="K33" s="266"/>
    </row>
    <row r="34" spans="1:11" ht="21" thickTop="1" thickBot="1">
      <c r="B34" s="687" t="s">
        <v>71</v>
      </c>
      <c r="C34" s="687"/>
      <c r="D34" s="687"/>
      <c r="E34" s="687"/>
      <c r="F34" s="687"/>
      <c r="G34" s="267"/>
      <c r="H34" s="270"/>
      <c r="I34" s="269" t="s">
        <v>72</v>
      </c>
      <c r="J34" s="265"/>
      <c r="K34" s="266"/>
    </row>
    <row r="35" spans="1:11" ht="22.5" customHeight="1" thickTop="1"/>
    <row r="36" spans="1:11" ht="18" customHeight="1"/>
    <row r="37" spans="1:11" ht="18.95" customHeight="1">
      <c r="A37" s="250" t="s">
        <v>13</v>
      </c>
      <c r="C37" s="244" t="s">
        <v>73</v>
      </c>
    </row>
    <row r="38" spans="1:11" ht="18.95" customHeight="1">
      <c r="C38" s="244" t="s">
        <v>74</v>
      </c>
    </row>
    <row r="39" spans="1:11" ht="18.95" customHeight="1">
      <c r="C39" s="244" t="s">
        <v>75</v>
      </c>
    </row>
    <row r="40" spans="1:11" ht="18.95" customHeight="1">
      <c r="C40" s="244" t="s">
        <v>76</v>
      </c>
    </row>
  </sheetData>
  <mergeCells count="8">
    <mergeCell ref="A1:K1"/>
    <mergeCell ref="B32:F32"/>
    <mergeCell ref="B33:F33"/>
    <mergeCell ref="B34:F34"/>
    <mergeCell ref="A4:K4"/>
    <mergeCell ref="A5:K5"/>
    <mergeCell ref="B21:G21"/>
    <mergeCell ref="I21:K21"/>
  </mergeCells>
  <printOptions horizontalCentered="1"/>
  <pageMargins left="0.51181102362204722" right="0.51181102362204722" top="0.35433070866141736" bottom="0.35433070866141736" header="0.19685039370078741" footer="0.19685039370078741"/>
  <pageSetup paperSize="9" scale="95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GridLines="0" view="pageBreakPreview" topLeftCell="A9" zoomScale="120" zoomScaleNormal="100" zoomScaleSheetLayoutView="120" workbookViewId="0">
      <selection activeCell="A10" sqref="A10"/>
    </sheetView>
  </sheetViews>
  <sheetFormatPr defaultColWidth="0" defaultRowHeight="0" customHeight="1" zeroHeight="1"/>
  <cols>
    <col min="1" max="1" width="8.33203125" style="1" customWidth="1"/>
    <col min="2" max="2" width="31.6640625" style="1" customWidth="1"/>
    <col min="3" max="3" width="12.1640625" style="1" customWidth="1"/>
    <col min="4" max="4" width="10.5" style="1" customWidth="1"/>
    <col min="5" max="5" width="12.33203125" style="1" customWidth="1"/>
    <col min="6" max="6" width="19.1640625" style="1" customWidth="1"/>
    <col min="7" max="7" width="22" style="1" customWidth="1"/>
    <col min="8" max="8" width="1" style="1" customWidth="1"/>
    <col min="9" max="16384" width="0" style="1" hidden="1"/>
  </cols>
  <sheetData>
    <row r="1" spans="1:7" ht="23.25">
      <c r="A1" s="693" t="s">
        <v>99</v>
      </c>
      <c r="B1" s="693"/>
      <c r="C1" s="693"/>
      <c r="D1" s="693"/>
      <c r="E1" s="693"/>
      <c r="F1" s="693"/>
      <c r="G1" s="693"/>
    </row>
    <row r="2" spans="1:7" ht="23.25">
      <c r="A2" s="21"/>
      <c r="B2" s="21"/>
      <c r="C2" s="21"/>
      <c r="D2" s="21"/>
      <c r="E2" s="21"/>
      <c r="F2" s="21"/>
      <c r="G2" s="21"/>
    </row>
    <row r="3" spans="1:7" ht="20.25" customHeight="1">
      <c r="A3" s="7"/>
      <c r="B3" s="7"/>
      <c r="C3" s="7"/>
      <c r="D3" s="7"/>
      <c r="E3" s="7"/>
      <c r="F3" s="17" t="s">
        <v>90</v>
      </c>
      <c r="G3" s="7"/>
    </row>
    <row r="4" spans="1:7" ht="27.75" customHeight="1">
      <c r="A4" s="696" t="s">
        <v>81</v>
      </c>
      <c r="B4" s="696"/>
      <c r="C4" s="696"/>
      <c r="D4" s="696"/>
      <c r="E4" s="696"/>
      <c r="F4" s="696"/>
      <c r="G4" s="696"/>
    </row>
    <row r="5" spans="1:7" ht="18" customHeight="1">
      <c r="A5" s="22"/>
      <c r="B5" s="22"/>
      <c r="C5" s="22"/>
      <c r="D5" s="22"/>
      <c r="E5" s="22"/>
      <c r="F5" s="22"/>
      <c r="G5" s="22"/>
    </row>
    <row r="6" spans="1:7" ht="21.75">
      <c r="A6" s="45" t="str">
        <f>ชื่อโครงการ!A2</f>
        <v xml:space="preserve">ชื่อโครงการ : ปรับปรุงอาคารสำนักส่งเสริมวิชาการและงานทะเบียน (อาคาร 35)  ตำบลในเมือง อำเภอเมืองนครราชสีมา จังหวัดนครราชสีมา </v>
      </c>
      <c r="B6" s="5"/>
      <c r="C6" s="6"/>
      <c r="D6" s="6"/>
      <c r="E6" s="6"/>
      <c r="F6" s="6"/>
      <c r="G6" s="6"/>
    </row>
    <row r="7" spans="1:7" ht="21.75">
      <c r="A7" s="48" t="str">
        <f>ชื่อโครงการ!A11</f>
        <v>สถานที่ก่อสร้าง : มหาวิทยาลัยเทคโนโลยีราชมงคลอีสาน วิทยาเขตร้อยเอ็ด ณ ทุ่งกุลาร้องไห้ ต.หินกอง อ.สุวรรณภูมิ จ.ร้อยเอ็ด (พื้นที่ศูนย์เบญจคาม)</v>
      </c>
      <c r="B7" s="6"/>
      <c r="C7" s="6"/>
      <c r="D7" s="6"/>
      <c r="E7" s="6"/>
      <c r="F7" s="6"/>
      <c r="G7" s="6"/>
    </row>
    <row r="8" spans="1:7" ht="21.75">
      <c r="A8" s="6" t="s">
        <v>41</v>
      </c>
      <c r="B8" s="5"/>
      <c r="C8" s="6"/>
      <c r="D8" s="6"/>
      <c r="E8" s="6"/>
      <c r="F8" s="6"/>
      <c r="G8" s="6"/>
    </row>
    <row r="9" spans="1:7" ht="21.75">
      <c r="A9" s="6" t="str">
        <f>ชื่อโครงการ!A13</f>
        <v>หน่วยงานเจ้าของโครงการ :มหาวิทยาลัยเทคโนโลยีราชมงคลอีสาน วิทยาเขตร้อยเอ็ด ณ ทุ่งกุลาร้องไห้</v>
      </c>
      <c r="B9" s="5"/>
      <c r="C9" s="6"/>
      <c r="D9" s="6"/>
      <c r="E9" s="6"/>
      <c r="F9" s="6"/>
      <c r="G9" s="6"/>
    </row>
    <row r="10" spans="1:7" ht="21.75">
      <c r="A10" s="6" t="s">
        <v>57</v>
      </c>
      <c r="B10" s="5"/>
      <c r="C10" s="6"/>
      <c r="D10" s="6" t="s">
        <v>63</v>
      </c>
      <c r="E10" s="6"/>
      <c r="F10" s="6"/>
      <c r="G10" s="6"/>
    </row>
    <row r="11" spans="1:7" ht="12" customHeight="1" thickBot="1">
      <c r="B11" s="18"/>
    </row>
    <row r="12" spans="1:7" ht="22.5" thickTop="1">
      <c r="A12" s="694" t="s">
        <v>33</v>
      </c>
      <c r="B12" s="694" t="s">
        <v>34</v>
      </c>
      <c r="C12" s="694" t="s">
        <v>10</v>
      </c>
      <c r="D12" s="694" t="s">
        <v>11</v>
      </c>
      <c r="E12" s="24" t="s">
        <v>59</v>
      </c>
      <c r="F12" s="25" t="s">
        <v>12</v>
      </c>
      <c r="G12" s="694" t="s">
        <v>13</v>
      </c>
    </row>
    <row r="13" spans="1:7" ht="22.5" thickBot="1">
      <c r="A13" s="695"/>
      <c r="B13" s="695"/>
      <c r="C13" s="695"/>
      <c r="D13" s="695"/>
      <c r="E13" s="26" t="s">
        <v>58</v>
      </c>
      <c r="F13" s="27" t="s">
        <v>82</v>
      </c>
      <c r="G13" s="695"/>
    </row>
    <row r="14" spans="1:7" ht="22.5" thickTop="1">
      <c r="A14" s="2"/>
      <c r="B14" s="2"/>
      <c r="C14" s="2"/>
      <c r="D14" s="2"/>
      <c r="E14" s="2"/>
      <c r="F14" s="2"/>
      <c r="G14" s="2"/>
    </row>
    <row r="15" spans="1:7" ht="21.75">
      <c r="A15" s="2"/>
      <c r="B15" s="2"/>
      <c r="C15" s="2"/>
      <c r="D15" s="2"/>
      <c r="E15" s="2"/>
      <c r="F15" s="2"/>
      <c r="G15" s="2"/>
    </row>
    <row r="16" spans="1:7" ht="21.75">
      <c r="A16" s="2"/>
      <c r="B16" s="2"/>
      <c r="C16" s="2"/>
      <c r="D16" s="2"/>
      <c r="E16" s="2"/>
      <c r="F16" s="2"/>
      <c r="G16" s="2"/>
    </row>
    <row r="17" spans="1:7" ht="21.75">
      <c r="A17" s="2"/>
      <c r="B17" s="2"/>
      <c r="C17" s="2"/>
      <c r="D17" s="2"/>
      <c r="E17" s="2"/>
      <c r="F17" s="2"/>
      <c r="G17" s="2"/>
    </row>
    <row r="18" spans="1:7" ht="21.75">
      <c r="A18" s="2"/>
      <c r="B18" s="2"/>
      <c r="C18" s="2"/>
      <c r="D18" s="2"/>
      <c r="E18" s="2"/>
      <c r="F18" s="2"/>
      <c r="G18" s="2"/>
    </row>
    <row r="19" spans="1:7" ht="21.75">
      <c r="A19" s="2"/>
      <c r="B19" s="2"/>
      <c r="C19" s="2"/>
      <c r="D19" s="2"/>
      <c r="E19" s="2"/>
      <c r="F19" s="2"/>
      <c r="G19" s="2"/>
    </row>
    <row r="20" spans="1:7" ht="21.75">
      <c r="A20" s="2"/>
      <c r="B20" s="2"/>
      <c r="C20" s="2"/>
      <c r="D20" s="2"/>
      <c r="E20" s="2"/>
      <c r="F20" s="2"/>
      <c r="G20" s="2"/>
    </row>
    <row r="21" spans="1:7" ht="21.75">
      <c r="A21" s="2"/>
      <c r="B21" s="2"/>
      <c r="C21" s="2"/>
      <c r="D21" s="2"/>
      <c r="E21" s="2"/>
      <c r="F21" s="2"/>
      <c r="G21" s="2"/>
    </row>
    <row r="22" spans="1:7" ht="21.75">
      <c r="A22" s="2"/>
      <c r="B22" s="2"/>
      <c r="C22" s="2"/>
      <c r="D22" s="2"/>
      <c r="E22" s="2"/>
      <c r="F22" s="2"/>
      <c r="G22" s="2"/>
    </row>
    <row r="23" spans="1:7" ht="21.75">
      <c r="A23" s="2"/>
      <c r="B23" s="2"/>
      <c r="C23" s="2"/>
      <c r="D23" s="2"/>
      <c r="E23" s="2"/>
      <c r="F23" s="2"/>
      <c r="G23" s="2"/>
    </row>
    <row r="24" spans="1:7" ht="21.75">
      <c r="A24" s="2"/>
      <c r="B24" s="2"/>
      <c r="C24" s="2"/>
      <c r="D24" s="2"/>
      <c r="E24" s="2"/>
      <c r="F24" s="2"/>
      <c r="G24" s="2"/>
    </row>
    <row r="25" spans="1:7" ht="21.75">
      <c r="A25" s="2"/>
      <c r="B25" s="2"/>
      <c r="C25" s="2"/>
      <c r="D25" s="2"/>
      <c r="E25" s="2"/>
      <c r="F25" s="2"/>
      <c r="G25" s="2"/>
    </row>
    <row r="26" spans="1:7" ht="21.75">
      <c r="A26" s="2"/>
      <c r="B26" s="2"/>
      <c r="C26" s="2"/>
      <c r="D26" s="2"/>
      <c r="E26" s="2"/>
      <c r="F26" s="2"/>
      <c r="G26" s="2"/>
    </row>
    <row r="27" spans="1:7" ht="21.75">
      <c r="A27" s="2"/>
      <c r="B27" s="2"/>
      <c r="C27" s="2"/>
      <c r="D27" s="2"/>
      <c r="E27" s="2"/>
      <c r="F27" s="2"/>
      <c r="G27" s="2"/>
    </row>
    <row r="28" spans="1:7" ht="21.75">
      <c r="A28" s="2"/>
      <c r="B28" s="2"/>
      <c r="C28" s="2"/>
      <c r="D28" s="2"/>
      <c r="E28" s="2"/>
      <c r="F28" s="2"/>
      <c r="G28" s="2"/>
    </row>
    <row r="29" spans="1:7" ht="21.75">
      <c r="A29" s="2"/>
      <c r="B29" s="2"/>
      <c r="C29" s="2"/>
      <c r="D29" s="2"/>
      <c r="E29" s="2"/>
      <c r="F29" s="2"/>
      <c r="G29" s="2"/>
    </row>
    <row r="30" spans="1:7" ht="21.75">
      <c r="A30" s="2"/>
      <c r="B30" s="2"/>
      <c r="C30" s="2"/>
      <c r="D30" s="2"/>
      <c r="E30" s="2"/>
      <c r="F30" s="2"/>
      <c r="G30" s="2"/>
    </row>
    <row r="31" spans="1:7" ht="21.75">
      <c r="A31" s="2"/>
      <c r="B31" s="2"/>
      <c r="C31" s="2"/>
      <c r="D31" s="2"/>
      <c r="E31" s="2"/>
      <c r="F31" s="2"/>
      <c r="G31" s="2"/>
    </row>
    <row r="32" spans="1:7" ht="21.75">
      <c r="A32" s="2"/>
      <c r="B32" s="2"/>
      <c r="C32" s="2"/>
      <c r="D32" s="2"/>
      <c r="E32" s="2"/>
      <c r="F32" s="2"/>
      <c r="G32" s="2"/>
    </row>
    <row r="33" spans="1:7" ht="21.75">
      <c r="A33" s="2"/>
      <c r="B33" s="2"/>
      <c r="C33" s="2"/>
      <c r="D33" s="2"/>
      <c r="E33" s="2"/>
      <c r="F33" s="2"/>
      <c r="G33" s="2"/>
    </row>
    <row r="34" spans="1:7" ht="21.75">
      <c r="A34" s="2"/>
      <c r="B34" s="2"/>
      <c r="C34" s="2"/>
      <c r="D34" s="2"/>
      <c r="E34" s="2"/>
      <c r="F34" s="2"/>
      <c r="G34" s="2"/>
    </row>
    <row r="35" spans="1:7" ht="21.75">
      <c r="A35" s="2"/>
      <c r="B35" s="2"/>
      <c r="C35" s="2"/>
      <c r="D35" s="2"/>
      <c r="E35" s="2"/>
      <c r="F35" s="2"/>
      <c r="G35" s="2"/>
    </row>
    <row r="36" spans="1:7" ht="21.75">
      <c r="A36" s="2"/>
      <c r="B36" s="2"/>
      <c r="C36" s="2"/>
      <c r="D36" s="2"/>
      <c r="E36" s="2"/>
      <c r="F36" s="2"/>
      <c r="G36" s="2"/>
    </row>
    <row r="37" spans="1:7" ht="21.75">
      <c r="A37" s="3"/>
      <c r="B37" s="3"/>
      <c r="C37" s="3"/>
      <c r="D37" s="3"/>
      <c r="E37" s="3"/>
      <c r="F37" s="3"/>
      <c r="G37" s="3"/>
    </row>
    <row r="38" spans="1:7" ht="21.75">
      <c r="A38" s="2"/>
      <c r="B38" s="2"/>
      <c r="C38" s="2"/>
      <c r="D38" s="2"/>
      <c r="E38" s="2"/>
      <c r="F38" s="2"/>
      <c r="G38" s="2"/>
    </row>
    <row r="39" spans="1:7" ht="21.75">
      <c r="A39" s="4"/>
      <c r="B39" s="4"/>
      <c r="C39" s="4"/>
      <c r="D39" s="4"/>
      <c r="E39" s="4"/>
      <c r="F39" s="4"/>
      <c r="G39" s="4"/>
    </row>
    <row r="40" spans="1:7" ht="21.75"/>
    <row r="41" spans="1:7" ht="21.75"/>
    <row r="42" spans="1:7" ht="21.75"/>
    <row r="43" spans="1:7" ht="21.75"/>
    <row r="44" spans="1:7" ht="21.75" customHeight="1"/>
  </sheetData>
  <mergeCells count="7">
    <mergeCell ref="A1:G1"/>
    <mergeCell ref="G12:G13"/>
    <mergeCell ref="A12:A13"/>
    <mergeCell ref="B12:B13"/>
    <mergeCell ref="C12:C13"/>
    <mergeCell ref="D12:D13"/>
    <mergeCell ref="A4:G4"/>
  </mergeCells>
  <phoneticPr fontId="0" type="noConversion"/>
  <printOptions horizontalCentered="1"/>
  <pageMargins left="0.43307086614173229" right="0.39370078740157483" top="0.47244094488188981" bottom="0.27559055118110237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ปร.6</vt:lpstr>
      <vt:lpstr>ปร.5(ก)</vt:lpstr>
      <vt:lpstr>ปร.5(ข)</vt:lpstr>
      <vt:lpstr>ปร.4</vt:lpstr>
      <vt:lpstr>ปร.4 (ข)</vt:lpstr>
      <vt:lpstr>รายละเอียดค่าใช้จ่ายพิเศษ</vt:lpstr>
      <vt:lpstr>ปร.1</vt:lpstr>
      <vt:lpstr>ปร.2</vt:lpstr>
      <vt:lpstr>ปร.3</vt:lpstr>
      <vt:lpstr>ปร.4 (พ)</vt:lpstr>
      <vt:lpstr>ชื่อโครงการ</vt:lpstr>
      <vt:lpstr>factor F</vt:lpstr>
      <vt:lpstr>ปร.1!Print_Area</vt:lpstr>
      <vt:lpstr>ปร.2!Print_Area</vt:lpstr>
      <vt:lpstr>ปร.3!Print_Area</vt:lpstr>
      <vt:lpstr>ปร.4!Print_Area</vt:lpstr>
      <vt:lpstr>'ปร.4 (ข)'!Print_Area</vt:lpstr>
      <vt:lpstr>'ปร.4 (พ)'!Print_Area</vt:lpstr>
      <vt:lpstr>'ปร.5(ก)'!Print_Area</vt:lpstr>
      <vt:lpstr>'ปร.5(ข)'!Print_Area</vt:lpstr>
      <vt:lpstr>ปร.6!Print_Area</vt:lpstr>
      <vt:lpstr>รายละเอียดค่าใช้จ่ายพิเศษ!Print_Area</vt:lpstr>
      <vt:lpstr>ปร.4!Print_Titles</vt:lpstr>
      <vt:lpstr>'ปร.4 (ข)'!Print_Titles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2026-04-17T07:20:41Z</cp:lastPrinted>
  <dcterms:created xsi:type="dcterms:W3CDTF">1999-12-06T05:31:38Z</dcterms:created>
  <dcterms:modified xsi:type="dcterms:W3CDTF">2026-04-17T07:29:32Z</dcterms:modified>
</cp:coreProperties>
</file>