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esident048\OneDrive - Rajamangala University of Technology Isan\Pictures\Desktop\อาคารหอพักอันใหม่\"/>
    </mc:Choice>
  </mc:AlternateContent>
  <bookViews>
    <workbookView xWindow="0" yWindow="0" windowWidth="21570" windowHeight="9480" tabRatio="813" firstSheet="2" activeTab="11"/>
  </bookViews>
  <sheets>
    <sheet name="XXXXXXX" sheetId="16" state="veryHidden" r:id="rId1"/>
    <sheet name="ผ่อง" sheetId="23" state="veryHidden" r:id="rId2"/>
    <sheet name="ชื่อโครงการ" sheetId="71" r:id="rId3"/>
    <sheet name="1.ปร.6" sheetId="63" r:id="rId4"/>
    <sheet name="2.ปร.5(ก)" sheetId="62" r:id="rId5"/>
    <sheet name="3.ปร.5(ข)" sheetId="64" r:id="rId6"/>
    <sheet name="4.ปร.4(summary)" sheetId="70" r:id="rId7"/>
    <sheet name="5.ปร.4(ST&amp;AR)" sheetId="72" r:id="rId8"/>
    <sheet name="6.ปร.4(EE)" sheetId="73" r:id="rId9"/>
    <sheet name="7.ปร.4(SN+FP)" sheetId="74" r:id="rId10"/>
    <sheet name="8.ปร.4(AC)" sheetId="80" r:id="rId11"/>
    <sheet name="9.ปร.5 ครุภัณฑ์" sheetId="75" r:id="rId12"/>
    <sheet name="10.คชจ.พิเศษ" sheetId="79" r:id="rId13"/>
    <sheet name="Factor F" sheetId="77" r:id="rId14"/>
  </sheets>
  <externalReferences>
    <externalReference r:id="rId15"/>
    <externalReference r:id="rId16"/>
    <externalReference r:id="rId17"/>
  </externalReferences>
  <definedNames>
    <definedName name="_day1">#REF!</definedName>
    <definedName name="_day10">#REF!</definedName>
    <definedName name="_day11">#REF!</definedName>
    <definedName name="_day12">#REF!</definedName>
    <definedName name="_day13">#REF!</definedName>
    <definedName name="_day19">#REF!</definedName>
    <definedName name="_day2">#REF!</definedName>
    <definedName name="_day3">#REF!</definedName>
    <definedName name="_day4">#REF!</definedName>
    <definedName name="_day5">#REF!</definedName>
    <definedName name="_day6">#REF!</definedName>
    <definedName name="_day7">#REF!</definedName>
    <definedName name="_day8">#REF!</definedName>
    <definedName name="_day9">#REF!</definedName>
    <definedName name="cost1">#REF!</definedName>
    <definedName name="cost10">#REF!</definedName>
    <definedName name="cost11">#REF!</definedName>
    <definedName name="cost12">#REF!</definedName>
    <definedName name="cost13">#REF!</definedName>
    <definedName name="cost2">#REF!</definedName>
    <definedName name="cost3">#REF!</definedName>
    <definedName name="cost4">#REF!</definedName>
    <definedName name="cost5">#REF!</definedName>
    <definedName name="cost6">#REF!</definedName>
    <definedName name="cost7">#REF!</definedName>
    <definedName name="cost8">#REF!</definedName>
    <definedName name="cost9">#REF!</definedName>
    <definedName name="LLOOO">#REF!</definedName>
    <definedName name="_xlnm.Print_Area" localSheetId="3">'1.ปร.6'!$A$1:$D$41</definedName>
    <definedName name="_xlnm.Print_Area" localSheetId="12">'10.คชจ.พิเศษ'!$B$1:$K$24</definedName>
    <definedName name="_xlnm.Print_Area" localSheetId="4">'2.ปร.5(ก)'!$A$1:$F$43</definedName>
    <definedName name="_xlnm.Print_Area" localSheetId="5">'3.ปร.5(ข)'!$A$1:$F$32</definedName>
    <definedName name="_xlnm.Print_Area" localSheetId="6">'4.ปร.4(summary)'!$A$1:$J$41</definedName>
    <definedName name="_xlnm.Print_Area" localSheetId="7">'5.ปร.4(ST&amp;AR)'!$A$7:$J$415</definedName>
    <definedName name="_xlnm.Print_Area" localSheetId="8">'6.ปร.4(EE)'!$A$1:$J$259</definedName>
    <definedName name="_xlnm.Print_Area" localSheetId="9">'7.ปร.4(SN+FP)'!$A$1:$J$325</definedName>
    <definedName name="_xlnm.Print_Area" localSheetId="10">'8.ปร.4(AC)'!$A$1:$J$190</definedName>
    <definedName name="_xlnm.Print_Area" localSheetId="11">'9.ปร.5 ครุภัณฑ์'!$A$1:$J$88</definedName>
    <definedName name="_xlnm.Print_Area">#REF!</definedName>
    <definedName name="PRINT_AREA_MI">#REF!</definedName>
    <definedName name="_xlnm.Print_Titles" localSheetId="12">'10.คชจ.พิเศษ'!$1:$8</definedName>
    <definedName name="_xlnm.Print_Titles" localSheetId="6">'4.ปร.4(summary)'!$1:$8</definedName>
    <definedName name="_xlnm.Print_Titles" localSheetId="7">'5.ปร.4(ST&amp;AR)'!$1:$8</definedName>
    <definedName name="_xlnm.Print_Titles" localSheetId="8">'6.ปร.4(EE)'!$1:$8</definedName>
    <definedName name="_xlnm.Print_Titles" localSheetId="9">'7.ปร.4(SN+FP)'!$1:$8</definedName>
    <definedName name="_xlnm.Print_Titles" localSheetId="10">'8.ปร.4(AC)'!$1:$8</definedName>
    <definedName name="_xlnm.Print_Titles" localSheetId="11">'9.ปร.5 ครุภัณฑ์'!$1:$8</definedName>
    <definedName name="กกกกก">#REF!</definedName>
    <definedName name="งานทั่วไป">[1]ภูมิทัศน์!#REF!</definedName>
    <definedName name="งานบัวเชิงผนัง">[1]ภูมิทัศน์!#REF!</definedName>
    <definedName name="งานประตูหน้าต่าง">[1]ภูมิทัศน์!#REF!</definedName>
    <definedName name="งานผนัง">[1]ภูมิทัศน์!#REF!</definedName>
    <definedName name="งานฝ้าเพดาน">[1]ภูมิทัศน์!#REF!</definedName>
    <definedName name="งานพื้น">[1]ภูมิทัศน์!#REF!</definedName>
    <definedName name="งานสุขภัณฑ์">[1]ภูมิทัศน์!#REF!</definedName>
    <definedName name="งานหลังคา">[1]ภูมิทัศน์!#REF!</definedName>
    <definedName name="จัดสร้าง">#REF!</definedName>
    <definedName name="ใช่">#REF!</definedName>
    <definedName name="ดด">#REF!</definedName>
    <definedName name="วววววววว">#REF!</definedName>
    <definedName name="ววววววววว">#REF!</definedName>
    <definedName name="ศาลปกครอ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9" i="73" l="1"/>
  <c r="I189" i="73"/>
  <c r="H190" i="73"/>
  <c r="I190" i="73"/>
  <c r="F189" i="73"/>
  <c r="F190" i="73"/>
  <c r="H99" i="73"/>
  <c r="I99" i="73"/>
  <c r="H100" i="73"/>
  <c r="I100" i="73" s="1"/>
  <c r="H101" i="73"/>
  <c r="I101" i="73"/>
  <c r="F99" i="73"/>
  <c r="F100" i="73"/>
  <c r="F101" i="73"/>
  <c r="I113" i="73"/>
  <c r="I114" i="73"/>
  <c r="I115" i="73"/>
  <c r="H113" i="73"/>
  <c r="H114" i="73"/>
  <c r="H115" i="73"/>
  <c r="F113" i="73"/>
  <c r="F114" i="73"/>
  <c r="F115" i="73"/>
  <c r="H13" i="73"/>
  <c r="H14" i="73"/>
  <c r="H15" i="73"/>
  <c r="H16" i="73"/>
  <c r="H17" i="73"/>
  <c r="H18" i="73"/>
  <c r="H19" i="73"/>
  <c r="F244" i="73"/>
  <c r="F378" i="72"/>
  <c r="F377" i="72"/>
  <c r="F288" i="72"/>
  <c r="F287" i="72"/>
  <c r="H312" i="72"/>
  <c r="F312" i="72"/>
  <c r="I312" i="72" s="1"/>
  <c r="H311" i="72"/>
  <c r="F311" i="72"/>
  <c r="I311" i="72" s="1"/>
  <c r="H310" i="72"/>
  <c r="F310" i="72"/>
  <c r="I310" i="72" s="1"/>
  <c r="H309" i="72"/>
  <c r="F309" i="72"/>
  <c r="H307" i="72"/>
  <c r="F307" i="72"/>
  <c r="H306" i="72"/>
  <c r="F306" i="72"/>
  <c r="H222" i="72"/>
  <c r="F222" i="72"/>
  <c r="I222" i="72" s="1"/>
  <c r="H221" i="72"/>
  <c r="F221" i="72"/>
  <c r="H220" i="72"/>
  <c r="F220" i="72"/>
  <c r="I220" i="72" s="1"/>
  <c r="H219" i="72"/>
  <c r="F219" i="72"/>
  <c r="H227" i="72"/>
  <c r="F227" i="72"/>
  <c r="I227" i="72" s="1"/>
  <c r="H226" i="72"/>
  <c r="F226" i="72"/>
  <c r="I226" i="72" s="1"/>
  <c r="H225" i="72"/>
  <c r="F225" i="72"/>
  <c r="H224" i="72"/>
  <c r="F224" i="72"/>
  <c r="H212" i="72"/>
  <c r="F212" i="72"/>
  <c r="H211" i="72"/>
  <c r="F211" i="72"/>
  <c r="I211" i="72" s="1"/>
  <c r="C40" i="72"/>
  <c r="C107" i="72"/>
  <c r="C74" i="72"/>
  <c r="I224" i="72" l="1"/>
  <c r="I307" i="72"/>
  <c r="I309" i="72"/>
  <c r="I225" i="72"/>
  <c r="I221" i="72"/>
  <c r="I219" i="72"/>
  <c r="I306" i="72"/>
  <c r="I212" i="72"/>
  <c r="H84" i="75" l="1"/>
  <c r="F84" i="75"/>
  <c r="I84" i="75" s="1"/>
  <c r="H82" i="75"/>
  <c r="F82" i="75"/>
  <c r="H81" i="75"/>
  <c r="F81" i="75"/>
  <c r="I81" i="75" s="1"/>
  <c r="H80" i="75"/>
  <c r="F80" i="75"/>
  <c r="I80" i="75" s="1"/>
  <c r="H78" i="75"/>
  <c r="F78" i="75"/>
  <c r="I78" i="75" s="1"/>
  <c r="H76" i="75"/>
  <c r="F76" i="75"/>
  <c r="H74" i="75"/>
  <c r="F74" i="75"/>
  <c r="I74" i="75" s="1"/>
  <c r="H73" i="75"/>
  <c r="F73" i="75"/>
  <c r="I73" i="75" s="1"/>
  <c r="H71" i="75"/>
  <c r="H86" i="75" s="1"/>
  <c r="F71" i="75"/>
  <c r="H64" i="75"/>
  <c r="F64" i="75"/>
  <c r="I64" i="75" s="1"/>
  <c r="H62" i="75"/>
  <c r="F62" i="75"/>
  <c r="I62" i="75" s="1"/>
  <c r="H59" i="75"/>
  <c r="F59" i="75"/>
  <c r="C42" i="75"/>
  <c r="H42" i="75" s="1"/>
  <c r="C41" i="75"/>
  <c r="H57" i="75"/>
  <c r="F57" i="75"/>
  <c r="H56" i="75"/>
  <c r="F56" i="75"/>
  <c r="H48" i="75"/>
  <c r="F48" i="75"/>
  <c r="H46" i="75"/>
  <c r="F46" i="75"/>
  <c r="H44" i="75"/>
  <c r="F44" i="75"/>
  <c r="F41" i="75"/>
  <c r="H66" i="75" l="1"/>
  <c r="F66" i="75"/>
  <c r="F86" i="75"/>
  <c r="I82" i="75"/>
  <c r="I76" i="75"/>
  <c r="I59" i="75"/>
  <c r="I71" i="75"/>
  <c r="I86" i="75" s="1"/>
  <c r="I57" i="75"/>
  <c r="I56" i="75"/>
  <c r="I66" i="75" s="1"/>
  <c r="I48" i="75"/>
  <c r="I46" i="75"/>
  <c r="F42" i="75"/>
  <c r="I44" i="75"/>
  <c r="H41" i="75"/>
  <c r="I42" i="75" l="1"/>
  <c r="F50" i="75"/>
  <c r="F51" i="75" s="1"/>
  <c r="I41" i="75"/>
  <c r="I50" i="75" s="1"/>
  <c r="H50" i="75"/>
  <c r="H51" i="75" s="1"/>
  <c r="H18" i="75"/>
  <c r="F18" i="75"/>
  <c r="H17" i="75"/>
  <c r="F17" i="75"/>
  <c r="C14" i="75"/>
  <c r="C15" i="75"/>
  <c r="C13" i="75"/>
  <c r="F234" i="72"/>
  <c r="H234" i="72"/>
  <c r="H197" i="72"/>
  <c r="F197" i="72"/>
  <c r="H284" i="72"/>
  <c r="F284" i="72"/>
  <c r="H297" i="72"/>
  <c r="F297" i="72"/>
  <c r="K308" i="72"/>
  <c r="K309" i="72" s="1"/>
  <c r="K132" i="72"/>
  <c r="K133" i="72" s="1"/>
  <c r="I14" i="79"/>
  <c r="G14" i="79"/>
  <c r="F27" i="79"/>
  <c r="I197" i="72" l="1"/>
  <c r="L50" i="75"/>
  <c r="I51" i="75"/>
  <c r="J14" i="79"/>
  <c r="I17" i="75"/>
  <c r="I18" i="75"/>
  <c r="H19" i="75"/>
  <c r="F19" i="75"/>
  <c r="I234" i="72"/>
  <c r="I297" i="72"/>
  <c r="I284" i="72"/>
  <c r="I19" i="75" l="1"/>
  <c r="H395" i="72"/>
  <c r="F395" i="72"/>
  <c r="I395" i="72" l="1"/>
  <c r="F396" i="72" l="1"/>
  <c r="F394" i="72"/>
  <c r="H398" i="72"/>
  <c r="F398" i="72"/>
  <c r="H397" i="72"/>
  <c r="F397" i="72"/>
  <c r="H394" i="72"/>
  <c r="H90" i="72"/>
  <c r="H91" i="72"/>
  <c r="H93" i="72"/>
  <c r="H94" i="72"/>
  <c r="H97" i="72"/>
  <c r="H101" i="72"/>
  <c r="H105" i="72"/>
  <c r="H106" i="72"/>
  <c r="H108" i="72"/>
  <c r="H109" i="72"/>
  <c r="H114" i="72"/>
  <c r="H115" i="72"/>
  <c r="F90" i="72"/>
  <c r="F91" i="72"/>
  <c r="F93" i="72"/>
  <c r="F94" i="72"/>
  <c r="F97" i="72"/>
  <c r="F101" i="72"/>
  <c r="F105" i="72"/>
  <c r="F106" i="72"/>
  <c r="F108" i="72"/>
  <c r="F109" i="72"/>
  <c r="F114" i="72"/>
  <c r="F115" i="72"/>
  <c r="H57" i="72"/>
  <c r="H58" i="72"/>
  <c r="H60" i="72"/>
  <c r="H68" i="72"/>
  <c r="H72" i="72"/>
  <c r="H73" i="72"/>
  <c r="H75" i="72"/>
  <c r="H81" i="72"/>
  <c r="H82" i="72"/>
  <c r="F57" i="72"/>
  <c r="F58" i="72"/>
  <c r="F60" i="72"/>
  <c r="F68" i="72"/>
  <c r="F72" i="72"/>
  <c r="F73" i="72"/>
  <c r="F75" i="72"/>
  <c r="F81" i="72"/>
  <c r="F82" i="72"/>
  <c r="H24" i="72"/>
  <c r="H25" i="72"/>
  <c r="H27" i="72"/>
  <c r="H38" i="72"/>
  <c r="H39" i="72"/>
  <c r="H41" i="72"/>
  <c r="H42" i="72"/>
  <c r="H47" i="72"/>
  <c r="H48" i="72"/>
  <c r="F24" i="72"/>
  <c r="F25" i="72"/>
  <c r="F27" i="72"/>
  <c r="F38" i="72"/>
  <c r="F39" i="72"/>
  <c r="F41" i="72"/>
  <c r="F42" i="72"/>
  <c r="F47" i="72"/>
  <c r="F48" i="72"/>
  <c r="H121" i="80"/>
  <c r="F121" i="80"/>
  <c r="I121" i="80" l="1"/>
  <c r="I398" i="72"/>
  <c r="I41" i="72"/>
  <c r="I82" i="72"/>
  <c r="I57" i="72"/>
  <c r="I101" i="72"/>
  <c r="I27" i="72"/>
  <c r="I72" i="72"/>
  <c r="I97" i="72"/>
  <c r="I48" i="72"/>
  <c r="I25" i="72"/>
  <c r="H396" i="72"/>
  <c r="I396" i="72" s="1"/>
  <c r="I109" i="72"/>
  <c r="I91" i="72"/>
  <c r="I39" i="72"/>
  <c r="I81" i="72"/>
  <c r="I115" i="72"/>
  <c r="I394" i="72"/>
  <c r="I397" i="72"/>
  <c r="I73" i="72"/>
  <c r="I105" i="72"/>
  <c r="I68" i="72"/>
  <c r="I47" i="72"/>
  <c r="I24" i="72"/>
  <c r="I60" i="72"/>
  <c r="I94" i="72"/>
  <c r="I42" i="72"/>
  <c r="I58" i="72"/>
  <c r="I114" i="72"/>
  <c r="I93" i="72"/>
  <c r="I108" i="72"/>
  <c r="I38" i="72"/>
  <c r="I75" i="72"/>
  <c r="I106" i="72"/>
  <c r="I90" i="72"/>
  <c r="H15" i="72" l="1"/>
  <c r="F15" i="72"/>
  <c r="I15" i="72" l="1"/>
  <c r="F255" i="73" l="1"/>
  <c r="H256" i="73"/>
  <c r="F257" i="73"/>
  <c r="F254" i="73"/>
  <c r="H168" i="73"/>
  <c r="F168" i="73"/>
  <c r="I168" i="73" l="1"/>
  <c r="H255" i="73"/>
  <c r="I255" i="73" s="1"/>
  <c r="F256" i="73"/>
  <c r="I256" i="73" s="1"/>
  <c r="H257" i="73"/>
  <c r="I257" i="73" s="1"/>
  <c r="H299" i="72"/>
  <c r="H231" i="72"/>
  <c r="F214" i="72"/>
  <c r="H213" i="72"/>
  <c r="H144" i="72"/>
  <c r="H288" i="72"/>
  <c r="H287" i="72"/>
  <c r="H286" i="72"/>
  <c r="F286" i="72"/>
  <c r="H378" i="72"/>
  <c r="H362" i="72"/>
  <c r="H363" i="72"/>
  <c r="H364" i="72"/>
  <c r="F362" i="72"/>
  <c r="F363" i="72"/>
  <c r="F364" i="72"/>
  <c r="F359" i="72"/>
  <c r="H359" i="72"/>
  <c r="H355" i="72"/>
  <c r="F355" i="72"/>
  <c r="H354" i="72"/>
  <c r="F354" i="72"/>
  <c r="H353" i="72"/>
  <c r="F353" i="72"/>
  <c r="H323" i="72"/>
  <c r="F323" i="72"/>
  <c r="H303" i="72"/>
  <c r="F303" i="72"/>
  <c r="H333" i="72"/>
  <c r="F332" i="72"/>
  <c r="H332" i="72"/>
  <c r="H223" i="73"/>
  <c r="F223" i="73"/>
  <c r="H219" i="73"/>
  <c r="F219" i="73"/>
  <c r="H218" i="73"/>
  <c r="F218" i="73"/>
  <c r="H217" i="73"/>
  <c r="F217" i="73"/>
  <c r="H30" i="72" l="1"/>
  <c r="F30" i="72"/>
  <c r="H98" i="72"/>
  <c r="F98" i="72"/>
  <c r="H59" i="72"/>
  <c r="F59" i="72"/>
  <c r="H78" i="72"/>
  <c r="F78" i="72"/>
  <c r="H33" i="72"/>
  <c r="F33" i="72"/>
  <c r="H62" i="72"/>
  <c r="F62" i="72"/>
  <c r="H79" i="72"/>
  <c r="F79" i="72"/>
  <c r="H100" i="72"/>
  <c r="F100" i="72"/>
  <c r="F63" i="72"/>
  <c r="H63" i="72"/>
  <c r="F36" i="72"/>
  <c r="H36" i="72"/>
  <c r="F110" i="72"/>
  <c r="H110" i="72"/>
  <c r="H65" i="72"/>
  <c r="F65" i="72"/>
  <c r="H89" i="72"/>
  <c r="F89" i="72"/>
  <c r="F26" i="72"/>
  <c r="H26" i="72"/>
  <c r="F43" i="72"/>
  <c r="H43" i="72"/>
  <c r="H66" i="72"/>
  <c r="F66" i="72"/>
  <c r="H92" i="72"/>
  <c r="F92" i="72"/>
  <c r="F111" i="72"/>
  <c r="H111" i="72"/>
  <c r="F34" i="72"/>
  <c r="H34" i="72"/>
  <c r="H103" i="72"/>
  <c r="F103" i="72"/>
  <c r="H80" i="72"/>
  <c r="F80" i="72"/>
  <c r="H23" i="72"/>
  <c r="F23" i="72"/>
  <c r="F44" i="72"/>
  <c r="H44" i="72"/>
  <c r="H67" i="72"/>
  <c r="F67" i="72"/>
  <c r="H95" i="72"/>
  <c r="F95" i="72"/>
  <c r="H112" i="72"/>
  <c r="F112" i="72"/>
  <c r="H29" i="72"/>
  <c r="F29" i="72"/>
  <c r="H45" i="72"/>
  <c r="F45" i="72"/>
  <c r="F70" i="72"/>
  <c r="H70" i="72"/>
  <c r="H96" i="72"/>
  <c r="F96" i="72"/>
  <c r="F113" i="72"/>
  <c r="H113" i="72"/>
  <c r="H46" i="72"/>
  <c r="F46" i="72"/>
  <c r="H77" i="72"/>
  <c r="F77" i="72"/>
  <c r="H32" i="72"/>
  <c r="F32" i="72"/>
  <c r="F99" i="72"/>
  <c r="H99" i="72"/>
  <c r="F144" i="72"/>
  <c r="I144" i="72" s="1"/>
  <c r="I218" i="73"/>
  <c r="I223" i="73"/>
  <c r="I217" i="73"/>
  <c r="I219" i="73"/>
  <c r="I288" i="72"/>
  <c r="F213" i="72"/>
  <c r="I213" i="72" s="1"/>
  <c r="H214" i="72"/>
  <c r="I214" i="72" s="1"/>
  <c r="F231" i="72"/>
  <c r="I231" i="72" s="1"/>
  <c r="I363" i="72"/>
  <c r="I286" i="72"/>
  <c r="I332" i="72"/>
  <c r="I359" i="72"/>
  <c r="F299" i="72"/>
  <c r="I299" i="72" s="1"/>
  <c r="I362" i="72"/>
  <c r="I354" i="72"/>
  <c r="I287" i="72"/>
  <c r="I378" i="72"/>
  <c r="I364" i="72"/>
  <c r="I355" i="72"/>
  <c r="I353" i="72"/>
  <c r="I323" i="72"/>
  <c r="I303" i="72"/>
  <c r="F333" i="72"/>
  <c r="I333" i="72" s="1"/>
  <c r="I26" i="72" l="1"/>
  <c r="I36" i="72"/>
  <c r="I103" i="72"/>
  <c r="I70" i="72"/>
  <c r="I95" i="72"/>
  <c r="I63" i="72"/>
  <c r="I99" i="72"/>
  <c r="I79" i="72"/>
  <c r="I59" i="72"/>
  <c r="I29" i="72"/>
  <c r="I77" i="72"/>
  <c r="I92" i="72"/>
  <c r="I33" i="72"/>
  <c r="I46" i="72"/>
  <c r="I45" i="72"/>
  <c r="I67" i="72"/>
  <c r="I66" i="72"/>
  <c r="I65" i="72"/>
  <c r="I100" i="72"/>
  <c r="I78" i="72"/>
  <c r="I80" i="72"/>
  <c r="I89" i="72"/>
  <c r="I30" i="72"/>
  <c r="I113" i="72"/>
  <c r="I44" i="72"/>
  <c r="I34" i="72"/>
  <c r="I43" i="72"/>
  <c r="I110" i="72"/>
  <c r="I32" i="72"/>
  <c r="I96" i="72"/>
  <c r="I112" i="72"/>
  <c r="I23" i="72"/>
  <c r="I111" i="72"/>
  <c r="I62" i="72"/>
  <c r="I98" i="72"/>
  <c r="H201" i="72"/>
  <c r="F201" i="72"/>
  <c r="H127" i="72"/>
  <c r="F127" i="72"/>
  <c r="H69" i="72" l="1"/>
  <c r="F69" i="72"/>
  <c r="H74" i="72"/>
  <c r="F74" i="72"/>
  <c r="H56" i="72"/>
  <c r="F56" i="72"/>
  <c r="F55" i="72"/>
  <c r="H55" i="72"/>
  <c r="H71" i="72"/>
  <c r="F71" i="72"/>
  <c r="I201" i="72"/>
  <c r="I127" i="72"/>
  <c r="B204" i="72"/>
  <c r="H239" i="73"/>
  <c r="F239" i="73"/>
  <c r="H220" i="73"/>
  <c r="H222" i="73"/>
  <c r="H167" i="73"/>
  <c r="H169" i="73"/>
  <c r="H170" i="73"/>
  <c r="H171" i="73"/>
  <c r="H172" i="73"/>
  <c r="H176" i="73"/>
  <c r="H178" i="73"/>
  <c r="H183" i="73"/>
  <c r="H184" i="73"/>
  <c r="H185" i="73"/>
  <c r="H187" i="73"/>
  <c r="H188" i="73"/>
  <c r="F163" i="73"/>
  <c r="F167" i="73"/>
  <c r="F169" i="73"/>
  <c r="F170" i="73"/>
  <c r="F171" i="73"/>
  <c r="F172" i="73"/>
  <c r="F176" i="73"/>
  <c r="F178" i="73"/>
  <c r="F183" i="73"/>
  <c r="F184" i="73"/>
  <c r="F185" i="73"/>
  <c r="F187" i="73"/>
  <c r="F188" i="73"/>
  <c r="H166" i="73"/>
  <c r="F165" i="73"/>
  <c r="F164" i="73"/>
  <c r="F162" i="73"/>
  <c r="H232" i="73"/>
  <c r="H231" i="73"/>
  <c r="H230" i="73"/>
  <c r="H229" i="73"/>
  <c r="H228" i="73"/>
  <c r="F233" i="73"/>
  <c r="F231" i="73"/>
  <c r="F230" i="73"/>
  <c r="F229" i="73"/>
  <c r="F228" i="73"/>
  <c r="F105" i="73"/>
  <c r="H97" i="73"/>
  <c r="H98" i="73"/>
  <c r="F97" i="73"/>
  <c r="F98" i="73"/>
  <c r="H177" i="73"/>
  <c r="F103" i="73"/>
  <c r="B91" i="73"/>
  <c r="I55" i="72" l="1"/>
  <c r="I71" i="72"/>
  <c r="I69" i="72"/>
  <c r="I56" i="72"/>
  <c r="F35" i="72"/>
  <c r="H35" i="72"/>
  <c r="I74" i="72"/>
  <c r="I239" i="73"/>
  <c r="H233" i="73"/>
  <c r="I178" i="73"/>
  <c r="F166" i="73"/>
  <c r="I166" i="73" s="1"/>
  <c r="I169" i="73"/>
  <c r="I167" i="73"/>
  <c r="I170" i="73"/>
  <c r="I97" i="73"/>
  <c r="I184" i="73"/>
  <c r="I176" i="73"/>
  <c r="I98" i="73"/>
  <c r="F177" i="73"/>
  <c r="I177" i="73" s="1"/>
  <c r="I172" i="73"/>
  <c r="F232" i="73"/>
  <c r="H103" i="73"/>
  <c r="I103" i="73" s="1"/>
  <c r="I188" i="73"/>
  <c r="I171" i="73"/>
  <c r="I187" i="73"/>
  <c r="I185" i="73"/>
  <c r="I183" i="73"/>
  <c r="I35" i="72" l="1"/>
  <c r="B68" i="80"/>
  <c r="B190" i="80"/>
  <c r="H188" i="80"/>
  <c r="F188" i="80"/>
  <c r="H186" i="80"/>
  <c r="F186" i="80"/>
  <c r="H185" i="80"/>
  <c r="F185" i="80"/>
  <c r="H181" i="80"/>
  <c r="F181" i="80"/>
  <c r="H180" i="80"/>
  <c r="F180" i="80"/>
  <c r="H178" i="80"/>
  <c r="F178" i="80"/>
  <c r="H177" i="80"/>
  <c r="F177" i="80"/>
  <c r="H174" i="80"/>
  <c r="F174" i="80"/>
  <c r="H171" i="80"/>
  <c r="F171" i="80"/>
  <c r="H169" i="80"/>
  <c r="F169" i="80"/>
  <c r="H168" i="80"/>
  <c r="F168" i="80"/>
  <c r="H167" i="80"/>
  <c r="F167" i="80"/>
  <c r="H165" i="80"/>
  <c r="F165" i="80"/>
  <c r="H163" i="80"/>
  <c r="F163" i="80"/>
  <c r="H161" i="80"/>
  <c r="F161" i="80"/>
  <c r="H158" i="80"/>
  <c r="F158" i="80"/>
  <c r="H153" i="80"/>
  <c r="F153" i="80"/>
  <c r="F154" i="80" s="1"/>
  <c r="H150" i="80"/>
  <c r="F150" i="80"/>
  <c r="H149" i="80"/>
  <c r="F149" i="80"/>
  <c r="F151" i="80" s="1"/>
  <c r="H145" i="80"/>
  <c r="F145" i="80"/>
  <c r="H144" i="80"/>
  <c r="F144" i="80"/>
  <c r="F146" i="80" s="1"/>
  <c r="F141" i="80"/>
  <c r="H140" i="80"/>
  <c r="F140" i="80"/>
  <c r="H138" i="80"/>
  <c r="H137" i="80"/>
  <c r="H136" i="80"/>
  <c r="F136" i="80"/>
  <c r="H135" i="80"/>
  <c r="F135" i="80"/>
  <c r="H133" i="80"/>
  <c r="F133" i="80"/>
  <c r="B128" i="80"/>
  <c r="H126" i="80"/>
  <c r="F126" i="80"/>
  <c r="H124" i="80"/>
  <c r="F124" i="80"/>
  <c r="H120" i="80"/>
  <c r="F120" i="80"/>
  <c r="H118" i="80"/>
  <c r="F118" i="80"/>
  <c r="H115" i="80"/>
  <c r="F115" i="80"/>
  <c r="H112" i="80"/>
  <c r="F112" i="80"/>
  <c r="H110" i="80"/>
  <c r="F110" i="80"/>
  <c r="H107" i="80"/>
  <c r="F107" i="80"/>
  <c r="H104" i="80"/>
  <c r="F104" i="80"/>
  <c r="F105" i="80" s="1"/>
  <c r="H99" i="80"/>
  <c r="F99" i="80"/>
  <c r="H96" i="80"/>
  <c r="F96" i="80"/>
  <c r="H95" i="80"/>
  <c r="F95" i="80"/>
  <c r="H94" i="80"/>
  <c r="F94" i="80"/>
  <c r="H93" i="80"/>
  <c r="F93" i="80"/>
  <c r="H89" i="80"/>
  <c r="F89" i="80"/>
  <c r="H88" i="80"/>
  <c r="F88" i="80"/>
  <c r="H87" i="80"/>
  <c r="F87" i="80"/>
  <c r="H85" i="80"/>
  <c r="F85" i="80"/>
  <c r="F82" i="80"/>
  <c r="H82" i="80" s="1"/>
  <c r="H81" i="80"/>
  <c r="F81" i="80"/>
  <c r="H80" i="80"/>
  <c r="F80" i="80"/>
  <c r="H76" i="80"/>
  <c r="F76" i="80"/>
  <c r="H74" i="80"/>
  <c r="F74" i="80"/>
  <c r="H73" i="80"/>
  <c r="F73" i="80"/>
  <c r="B67" i="80"/>
  <c r="H65" i="80"/>
  <c r="F65" i="80"/>
  <c r="H63" i="80"/>
  <c r="F63" i="80"/>
  <c r="H59" i="80"/>
  <c r="F59" i="80"/>
  <c r="H57" i="80"/>
  <c r="F57" i="80"/>
  <c r="H54" i="80"/>
  <c r="F54" i="80"/>
  <c r="H51" i="80"/>
  <c r="F51" i="80"/>
  <c r="H49" i="80"/>
  <c r="F49" i="80"/>
  <c r="H47" i="80"/>
  <c r="F47" i="80"/>
  <c r="H45" i="80"/>
  <c r="F45" i="80"/>
  <c r="H42" i="80"/>
  <c r="F42" i="80"/>
  <c r="H37" i="80"/>
  <c r="F37" i="80"/>
  <c r="H34" i="80"/>
  <c r="F34" i="80"/>
  <c r="H33" i="80"/>
  <c r="F33" i="80"/>
  <c r="H32" i="80"/>
  <c r="F32" i="80"/>
  <c r="H31" i="80"/>
  <c r="F31" i="80"/>
  <c r="H27" i="80"/>
  <c r="F27" i="80"/>
  <c r="H26" i="80"/>
  <c r="F26" i="80"/>
  <c r="H25" i="80"/>
  <c r="F25" i="80"/>
  <c r="H23" i="80"/>
  <c r="F23" i="80"/>
  <c r="H20" i="80"/>
  <c r="F20" i="80"/>
  <c r="H19" i="80"/>
  <c r="F19" i="80"/>
  <c r="H15" i="80"/>
  <c r="F15" i="80"/>
  <c r="H14" i="80"/>
  <c r="F14" i="80"/>
  <c r="A6" i="80"/>
  <c r="A5" i="80"/>
  <c r="A4" i="80"/>
  <c r="A3" i="80"/>
  <c r="A2" i="80"/>
  <c r="I74" i="80" l="1"/>
  <c r="I133" i="80"/>
  <c r="I80" i="80"/>
  <c r="I26" i="80"/>
  <c r="I99" i="80"/>
  <c r="I112" i="80"/>
  <c r="I171" i="80"/>
  <c r="I180" i="80"/>
  <c r="I188" i="80"/>
  <c r="I20" i="80"/>
  <c r="I37" i="80"/>
  <c r="I59" i="80"/>
  <c r="I167" i="80"/>
  <c r="I174" i="80"/>
  <c r="I15" i="80"/>
  <c r="I136" i="80"/>
  <c r="I178" i="80"/>
  <c r="I57" i="80"/>
  <c r="I115" i="80"/>
  <c r="I126" i="80"/>
  <c r="I140" i="80"/>
  <c r="I158" i="80"/>
  <c r="I51" i="80"/>
  <c r="I63" i="80"/>
  <c r="I76" i="80"/>
  <c r="I161" i="80"/>
  <c r="I168" i="80"/>
  <c r="I177" i="80"/>
  <c r="F114" i="80"/>
  <c r="H114" i="80" s="1"/>
  <c r="I114" i="80" s="1"/>
  <c r="F100" i="80"/>
  <c r="H100" i="80" s="1"/>
  <c r="I100" i="80" s="1"/>
  <c r="F102" i="80"/>
  <c r="H102" i="80" s="1"/>
  <c r="I102" i="80" s="1"/>
  <c r="I81" i="80"/>
  <c r="I45" i="80"/>
  <c r="F17" i="80"/>
  <c r="H17" i="80" s="1"/>
  <c r="I17" i="80" s="1"/>
  <c r="I31" i="80"/>
  <c r="I27" i="80"/>
  <c r="I95" i="80"/>
  <c r="I25" i="80"/>
  <c r="I42" i="80"/>
  <c r="I96" i="80"/>
  <c r="I118" i="80"/>
  <c r="I93" i="80"/>
  <c r="F159" i="80"/>
  <c r="H159" i="80" s="1"/>
  <c r="I159" i="80" s="1"/>
  <c r="I150" i="80"/>
  <c r="I120" i="80"/>
  <c r="F97" i="80"/>
  <c r="H97" i="80" s="1"/>
  <c r="I97" i="80" s="1"/>
  <c r="F90" i="80"/>
  <c r="H90" i="80" s="1"/>
  <c r="I90" i="80" s="1"/>
  <c r="I88" i="80"/>
  <c r="I89" i="80"/>
  <c r="I87" i="80"/>
  <c r="F28" i="80"/>
  <c r="H28" i="80" s="1"/>
  <c r="I28" i="80" s="1"/>
  <c r="I104" i="80"/>
  <c r="F138" i="80"/>
  <c r="I138" i="80" s="1"/>
  <c r="I145" i="80"/>
  <c r="F172" i="80"/>
  <c r="I169" i="80"/>
  <c r="I23" i="80"/>
  <c r="I47" i="80"/>
  <c r="I107" i="80"/>
  <c r="I32" i="80"/>
  <c r="F137" i="80"/>
  <c r="I137" i="80" s="1"/>
  <c r="I33" i="80"/>
  <c r="I124" i="80"/>
  <c r="I163" i="80"/>
  <c r="F35" i="80"/>
  <c r="H35" i="80" s="1"/>
  <c r="I35" i="80" s="1"/>
  <c r="I110" i="80"/>
  <c r="I181" i="80"/>
  <c r="F52" i="80"/>
  <c r="H52" i="80" s="1"/>
  <c r="I52" i="80" s="1"/>
  <c r="I65" i="80"/>
  <c r="I165" i="80"/>
  <c r="I19" i="80"/>
  <c r="I54" i="80"/>
  <c r="I185" i="80"/>
  <c r="F78" i="80"/>
  <c r="F113" i="80"/>
  <c r="H113" i="80" s="1"/>
  <c r="I113" i="80" s="1"/>
  <c r="F182" i="80"/>
  <c r="I186" i="80"/>
  <c r="H146" i="80"/>
  <c r="I146" i="80" s="1"/>
  <c r="H154" i="80"/>
  <c r="I154" i="80" s="1"/>
  <c r="H151" i="80"/>
  <c r="I151" i="80" s="1"/>
  <c r="H105" i="80"/>
  <c r="I105" i="80" s="1"/>
  <c r="H182" i="80"/>
  <c r="I82" i="80"/>
  <c r="F101" i="80"/>
  <c r="F156" i="80"/>
  <c r="F16" i="80"/>
  <c r="F60" i="80"/>
  <c r="F77" i="80"/>
  <c r="F91" i="80"/>
  <c r="I144" i="80"/>
  <c r="I149" i="80"/>
  <c r="F173" i="80"/>
  <c r="F29" i="80"/>
  <c r="I34" i="80"/>
  <c r="I49" i="80"/>
  <c r="I73" i="80"/>
  <c r="I85" i="80"/>
  <c r="F147" i="80"/>
  <c r="F155" i="80"/>
  <c r="F53" i="80"/>
  <c r="I94" i="80"/>
  <c r="I135" i="80"/>
  <c r="H141" i="80"/>
  <c r="I141" i="80" s="1"/>
  <c r="I153" i="80"/>
  <c r="I14" i="80"/>
  <c r="I182" i="80" l="1"/>
  <c r="H172" i="80"/>
  <c r="I172" i="80" s="1"/>
  <c r="F38" i="80"/>
  <c r="H38" i="80" s="1"/>
  <c r="I38" i="80" s="1"/>
  <c r="F40" i="80"/>
  <c r="H40" i="80" s="1"/>
  <c r="I40" i="80" s="1"/>
  <c r="F39" i="80"/>
  <c r="H39" i="80" s="1"/>
  <c r="I39" i="80" s="1"/>
  <c r="H78" i="80"/>
  <c r="I78" i="80" s="1"/>
  <c r="F128" i="80"/>
  <c r="H60" i="80"/>
  <c r="I60" i="80" s="1"/>
  <c r="H16" i="80"/>
  <c r="I16" i="80" s="1"/>
  <c r="H29" i="80"/>
  <c r="I29" i="80" s="1"/>
  <c r="H156" i="80"/>
  <c r="I156" i="80" s="1"/>
  <c r="H53" i="80"/>
  <c r="I53" i="80" s="1"/>
  <c r="H173" i="80"/>
  <c r="I173" i="80" s="1"/>
  <c r="H101" i="80"/>
  <c r="I101" i="80" s="1"/>
  <c r="H147" i="80"/>
  <c r="I147" i="80" s="1"/>
  <c r="H155" i="80"/>
  <c r="I155" i="80" s="1"/>
  <c r="H91" i="80"/>
  <c r="I91" i="80" s="1"/>
  <c r="H77" i="80"/>
  <c r="I77" i="80" s="1"/>
  <c r="F43" i="80" l="1"/>
  <c r="F67" i="80" s="1"/>
  <c r="I128" i="80"/>
  <c r="I190" i="80" s="1"/>
  <c r="F190" i="80"/>
  <c r="E39" i="70" s="1"/>
  <c r="E38" i="70"/>
  <c r="H128" i="80"/>
  <c r="H43" i="80" l="1"/>
  <c r="I43" i="80" s="1"/>
  <c r="I67" i="80" s="1"/>
  <c r="I68" i="80" s="1"/>
  <c r="E37" i="70"/>
  <c r="F68" i="80"/>
  <c r="H190" i="80"/>
  <c r="G39" i="70" s="1"/>
  <c r="G38" i="70"/>
  <c r="H67" i="80" l="1"/>
  <c r="G37" i="70" s="1"/>
  <c r="H403" i="72"/>
  <c r="H402" i="72"/>
  <c r="H401" i="72"/>
  <c r="H400" i="72"/>
  <c r="F403" i="72"/>
  <c r="F402" i="72"/>
  <c r="F401" i="72"/>
  <c r="F400" i="72"/>
  <c r="H408" i="72"/>
  <c r="F408" i="72"/>
  <c r="H407" i="72"/>
  <c r="F407" i="72"/>
  <c r="H386" i="72"/>
  <c r="H387" i="72"/>
  <c r="F386" i="72"/>
  <c r="F387" i="72"/>
  <c r="H384" i="72"/>
  <c r="F384" i="72"/>
  <c r="B389" i="72"/>
  <c r="H383" i="72"/>
  <c r="B35" i="75"/>
  <c r="C24" i="79"/>
  <c r="B6" i="79"/>
  <c r="B5" i="79"/>
  <c r="B4" i="79"/>
  <c r="B3" i="79"/>
  <c r="B2" i="79"/>
  <c r="E12" i="77"/>
  <c r="I403" i="72" l="1"/>
  <c r="H68" i="80"/>
  <c r="I400" i="72"/>
  <c r="I401" i="72"/>
  <c r="I402" i="72"/>
  <c r="G24" i="79"/>
  <c r="H410" i="72"/>
  <c r="F383" i="72"/>
  <c r="I384" i="72"/>
  <c r="I408" i="72"/>
  <c r="I407" i="72"/>
  <c r="I387" i="72"/>
  <c r="I386" i="72"/>
  <c r="H389" i="72"/>
  <c r="G22" i="70" s="1"/>
  <c r="I24" i="79"/>
  <c r="H307" i="74"/>
  <c r="F307" i="74"/>
  <c r="H306" i="74"/>
  <c r="F306" i="74"/>
  <c r="H305" i="74"/>
  <c r="F305" i="74"/>
  <c r="H303" i="74"/>
  <c r="F303" i="74"/>
  <c r="H302" i="74"/>
  <c r="F302" i="74"/>
  <c r="H301" i="74"/>
  <c r="F301" i="74"/>
  <c r="H300" i="74"/>
  <c r="F300" i="74"/>
  <c r="H299" i="74"/>
  <c r="F299" i="74"/>
  <c r="H298" i="74"/>
  <c r="F298" i="74"/>
  <c r="H286" i="74"/>
  <c r="F286" i="74"/>
  <c r="H295" i="74"/>
  <c r="F295" i="74"/>
  <c r="H293" i="74"/>
  <c r="F293" i="74"/>
  <c r="H292" i="74"/>
  <c r="F292" i="74"/>
  <c r="H291" i="74"/>
  <c r="F291" i="74"/>
  <c r="H290" i="74"/>
  <c r="F290" i="74"/>
  <c r="H288" i="74"/>
  <c r="F288" i="74"/>
  <c r="H285" i="74"/>
  <c r="F285" i="74"/>
  <c r="H283" i="74"/>
  <c r="F283" i="74"/>
  <c r="H282" i="74"/>
  <c r="F282" i="74"/>
  <c r="H281" i="74"/>
  <c r="F281" i="74"/>
  <c r="H280" i="74"/>
  <c r="F280" i="74"/>
  <c r="H279" i="74"/>
  <c r="F279" i="74"/>
  <c r="H277" i="74"/>
  <c r="F277" i="74"/>
  <c r="H272" i="74"/>
  <c r="F272" i="74"/>
  <c r="H271" i="74"/>
  <c r="F271" i="74"/>
  <c r="H270" i="74"/>
  <c r="F270" i="74"/>
  <c r="H269" i="74"/>
  <c r="F269" i="74"/>
  <c r="H268" i="74"/>
  <c r="F268" i="74"/>
  <c r="H266" i="74"/>
  <c r="F266" i="74"/>
  <c r="H265" i="74"/>
  <c r="F265" i="74"/>
  <c r="H263" i="74"/>
  <c r="F263" i="74"/>
  <c r="H262" i="74"/>
  <c r="F262" i="74"/>
  <c r="H261" i="74"/>
  <c r="F261" i="74"/>
  <c r="H257" i="74"/>
  <c r="F257" i="74"/>
  <c r="H256" i="74"/>
  <c r="F256" i="74"/>
  <c r="H255" i="74"/>
  <c r="F255" i="74"/>
  <c r="H254" i="74"/>
  <c r="F254" i="74"/>
  <c r="H253" i="74"/>
  <c r="F253" i="74"/>
  <c r="H252" i="74"/>
  <c r="F252" i="74"/>
  <c r="H251" i="74"/>
  <c r="F251" i="74"/>
  <c r="H250" i="74"/>
  <c r="F250" i="74"/>
  <c r="H249" i="74"/>
  <c r="F249" i="74"/>
  <c r="H248" i="74"/>
  <c r="F248" i="74"/>
  <c r="H247" i="74"/>
  <c r="F247" i="74"/>
  <c r="H246" i="74"/>
  <c r="F246" i="74"/>
  <c r="H245" i="74"/>
  <c r="F245" i="74"/>
  <c r="H244" i="74"/>
  <c r="F244" i="74"/>
  <c r="H243" i="74"/>
  <c r="F243" i="74"/>
  <c r="H242" i="74"/>
  <c r="H241" i="74"/>
  <c r="F241" i="74"/>
  <c r="H240" i="74"/>
  <c r="F240" i="74"/>
  <c r="H239" i="74"/>
  <c r="F239" i="74"/>
  <c r="H238" i="74"/>
  <c r="F238" i="74"/>
  <c r="H236" i="74"/>
  <c r="F236" i="74"/>
  <c r="F225" i="74"/>
  <c r="H225" i="74"/>
  <c r="F226" i="74"/>
  <c r="H226" i="74"/>
  <c r="F227" i="74"/>
  <c r="H227" i="74"/>
  <c r="F228" i="74"/>
  <c r="H228" i="74"/>
  <c r="F229" i="74"/>
  <c r="H229" i="74"/>
  <c r="F230" i="74"/>
  <c r="H230" i="74"/>
  <c r="F231" i="74"/>
  <c r="H231" i="74"/>
  <c r="F220" i="74"/>
  <c r="H220" i="74"/>
  <c r="F222" i="74"/>
  <c r="H222" i="74"/>
  <c r="F223" i="74"/>
  <c r="H223" i="74"/>
  <c r="H213" i="74"/>
  <c r="F213" i="74"/>
  <c r="I241" i="74"/>
  <c r="H207" i="74"/>
  <c r="F207" i="74"/>
  <c r="H206" i="74"/>
  <c r="F206" i="74"/>
  <c r="H205" i="74"/>
  <c r="F205" i="74"/>
  <c r="H203" i="74"/>
  <c r="F203" i="74"/>
  <c r="H202" i="74"/>
  <c r="F202" i="74"/>
  <c r="H201" i="74"/>
  <c r="F201" i="74"/>
  <c r="H200" i="74"/>
  <c r="F200" i="74"/>
  <c r="H199" i="74"/>
  <c r="F199" i="74"/>
  <c r="H198" i="74"/>
  <c r="F198" i="74"/>
  <c r="H195" i="74"/>
  <c r="F195" i="74"/>
  <c r="H193" i="74"/>
  <c r="F193" i="74"/>
  <c r="H192" i="74"/>
  <c r="F192" i="74"/>
  <c r="H191" i="74"/>
  <c r="F191" i="74"/>
  <c r="H190" i="74"/>
  <c r="F190" i="74"/>
  <c r="H188" i="74"/>
  <c r="F188" i="74"/>
  <c r="H186" i="74"/>
  <c r="F186" i="74"/>
  <c r="H185" i="74"/>
  <c r="F185" i="74"/>
  <c r="H184" i="74"/>
  <c r="F184" i="74"/>
  <c r="H182" i="74"/>
  <c r="F182" i="74"/>
  <c r="H181" i="74"/>
  <c r="F181" i="74"/>
  <c r="H180" i="74"/>
  <c r="F180" i="74"/>
  <c r="H179" i="74"/>
  <c r="F179" i="74"/>
  <c r="H178" i="74"/>
  <c r="F178" i="74"/>
  <c r="H176" i="74"/>
  <c r="F176" i="74"/>
  <c r="H174" i="74"/>
  <c r="F174" i="74"/>
  <c r="H172" i="74"/>
  <c r="F172" i="74"/>
  <c r="H171" i="74"/>
  <c r="F171" i="74"/>
  <c r="H170" i="74"/>
  <c r="F170" i="74"/>
  <c r="H169" i="74"/>
  <c r="F169" i="74"/>
  <c r="H168" i="74"/>
  <c r="F168" i="74"/>
  <c r="H167" i="74"/>
  <c r="F167" i="74"/>
  <c r="H166" i="74"/>
  <c r="F166" i="74"/>
  <c r="H165" i="74"/>
  <c r="F165" i="74"/>
  <c r="H164" i="74"/>
  <c r="F164" i="74"/>
  <c r="H162" i="74"/>
  <c r="F162" i="74"/>
  <c r="H160" i="74"/>
  <c r="F160" i="74"/>
  <c r="H156" i="74"/>
  <c r="F156" i="74"/>
  <c r="H155" i="74"/>
  <c r="F155" i="74"/>
  <c r="H154" i="74"/>
  <c r="F154" i="74"/>
  <c r="H152" i="74"/>
  <c r="F152" i="74"/>
  <c r="H150" i="74"/>
  <c r="F150" i="74"/>
  <c r="H149" i="74"/>
  <c r="F149" i="74"/>
  <c r="H147" i="74"/>
  <c r="F147" i="74"/>
  <c r="H145" i="74"/>
  <c r="F145" i="74"/>
  <c r="H144" i="74"/>
  <c r="F144" i="74"/>
  <c r="H142" i="74"/>
  <c r="F142" i="74"/>
  <c r="H141" i="74"/>
  <c r="I141" i="74" s="1"/>
  <c r="H140" i="74"/>
  <c r="F140" i="74"/>
  <c r="H139" i="74"/>
  <c r="F139" i="74"/>
  <c r="H138" i="74"/>
  <c r="F138" i="74"/>
  <c r="H137" i="74"/>
  <c r="F137" i="74"/>
  <c r="H135" i="74"/>
  <c r="F135" i="74"/>
  <c r="H133" i="74"/>
  <c r="F133" i="74"/>
  <c r="H132" i="74"/>
  <c r="F132" i="74"/>
  <c r="H131" i="74"/>
  <c r="F131" i="74"/>
  <c r="H130" i="74"/>
  <c r="F130" i="74"/>
  <c r="H129" i="74"/>
  <c r="F129" i="74"/>
  <c r="H128" i="74"/>
  <c r="F128" i="74"/>
  <c r="H127" i="74"/>
  <c r="F127" i="74"/>
  <c r="H126" i="74"/>
  <c r="F126" i="74"/>
  <c r="H125" i="74"/>
  <c r="F125" i="74"/>
  <c r="H124" i="74"/>
  <c r="F124" i="74"/>
  <c r="H122" i="74"/>
  <c r="F122" i="74"/>
  <c r="H120" i="74"/>
  <c r="F120" i="74"/>
  <c r="H113" i="74"/>
  <c r="F113" i="74"/>
  <c r="H107" i="74"/>
  <c r="F107" i="74"/>
  <c r="F88" i="74"/>
  <c r="F86" i="74"/>
  <c r="F84" i="74"/>
  <c r="F76" i="74"/>
  <c r="F72" i="74"/>
  <c r="F71" i="74"/>
  <c r="H70" i="74"/>
  <c r="F70" i="74"/>
  <c r="H27" i="74"/>
  <c r="F27" i="74"/>
  <c r="H26" i="74"/>
  <c r="F26" i="74"/>
  <c r="H66" i="74"/>
  <c r="F66" i="74"/>
  <c r="H64" i="74"/>
  <c r="F64" i="74"/>
  <c r="F68" i="74"/>
  <c r="F65" i="74"/>
  <c r="F50" i="74"/>
  <c r="F30" i="74"/>
  <c r="F25" i="74"/>
  <c r="F24" i="74"/>
  <c r="B51" i="72"/>
  <c r="H13" i="74"/>
  <c r="B415" i="72"/>
  <c r="H33" i="75"/>
  <c r="H35" i="75" s="1"/>
  <c r="F33" i="75"/>
  <c r="F35" i="75" s="1"/>
  <c r="B29" i="75"/>
  <c r="H27" i="75"/>
  <c r="H26" i="75"/>
  <c r="F26" i="75"/>
  <c r="H25" i="75"/>
  <c r="F25" i="75"/>
  <c r="B22" i="75"/>
  <c r="B21" i="75"/>
  <c r="F13" i="75"/>
  <c r="H14" i="75"/>
  <c r="H13" i="75"/>
  <c r="H323" i="74"/>
  <c r="F323" i="74"/>
  <c r="H322" i="74"/>
  <c r="F322" i="74"/>
  <c r="H321" i="74"/>
  <c r="F321" i="74"/>
  <c r="H320" i="74"/>
  <c r="F320" i="74"/>
  <c r="H314" i="74"/>
  <c r="F314" i="74"/>
  <c r="H313" i="74"/>
  <c r="F313" i="74"/>
  <c r="B309" i="74"/>
  <c r="B209" i="74"/>
  <c r="H106" i="74"/>
  <c r="F106" i="74"/>
  <c r="H105" i="74"/>
  <c r="F105" i="74"/>
  <c r="H103" i="74"/>
  <c r="F103" i="74"/>
  <c r="H102" i="74"/>
  <c r="F102" i="74"/>
  <c r="H101" i="74"/>
  <c r="F101" i="74"/>
  <c r="H100" i="74"/>
  <c r="F100" i="74"/>
  <c r="H99" i="74"/>
  <c r="F99" i="74"/>
  <c r="H98" i="74"/>
  <c r="F98" i="74"/>
  <c r="H95" i="74"/>
  <c r="F95" i="74"/>
  <c r="H93" i="74"/>
  <c r="F93" i="74"/>
  <c r="H92" i="74"/>
  <c r="F92" i="74"/>
  <c r="H91" i="74"/>
  <c r="F91" i="74"/>
  <c r="H90" i="74"/>
  <c r="F90" i="74"/>
  <c r="H88" i="74"/>
  <c r="H86" i="74"/>
  <c r="H85" i="74"/>
  <c r="F85" i="74"/>
  <c r="H84" i="74"/>
  <c r="H82" i="74"/>
  <c r="F82" i="74"/>
  <c r="H81" i="74"/>
  <c r="F81" i="74"/>
  <c r="H80" i="74"/>
  <c r="F80" i="74"/>
  <c r="H79" i="74"/>
  <c r="F79" i="74"/>
  <c r="H78" i="74"/>
  <c r="F78" i="74"/>
  <c r="H76" i="74"/>
  <c r="H74" i="74"/>
  <c r="F74" i="74"/>
  <c r="H72" i="74"/>
  <c r="H71" i="74"/>
  <c r="H69" i="74"/>
  <c r="F69" i="74"/>
  <c r="H68" i="74"/>
  <c r="H67" i="74"/>
  <c r="F67" i="74"/>
  <c r="H65" i="74"/>
  <c r="H62" i="74"/>
  <c r="F62" i="74"/>
  <c r="H60" i="74"/>
  <c r="F60" i="74"/>
  <c r="H56" i="74"/>
  <c r="F56" i="74"/>
  <c r="H55" i="74"/>
  <c r="F55" i="74"/>
  <c r="H54" i="74"/>
  <c r="F54" i="74"/>
  <c r="H52" i="74"/>
  <c r="F52" i="74"/>
  <c r="H50" i="74"/>
  <c r="H49" i="74"/>
  <c r="F49" i="74"/>
  <c r="H47" i="74"/>
  <c r="F47" i="74"/>
  <c r="H45" i="74"/>
  <c r="F45" i="74"/>
  <c r="H44" i="74"/>
  <c r="F44" i="74"/>
  <c r="H42" i="74"/>
  <c r="F42" i="74"/>
  <c r="H40" i="74"/>
  <c r="F40" i="74"/>
  <c r="H39" i="74"/>
  <c r="F39" i="74"/>
  <c r="H38" i="74"/>
  <c r="F38" i="74"/>
  <c r="H37" i="74"/>
  <c r="F37" i="74"/>
  <c r="H35" i="74"/>
  <c r="F35" i="74"/>
  <c r="H30" i="74"/>
  <c r="H29" i="74"/>
  <c r="F29" i="74"/>
  <c r="H28" i="74"/>
  <c r="F28" i="74"/>
  <c r="H25" i="74"/>
  <c r="H24" i="74"/>
  <c r="H22" i="74"/>
  <c r="F22" i="74"/>
  <c r="H20" i="74"/>
  <c r="F20" i="74"/>
  <c r="F13" i="74"/>
  <c r="B109" i="74"/>
  <c r="I257" i="74" l="1"/>
  <c r="I253" i="74"/>
  <c r="I240" i="74"/>
  <c r="I244" i="74"/>
  <c r="I248" i="74"/>
  <c r="I252" i="74"/>
  <c r="I256" i="74"/>
  <c r="I277" i="74"/>
  <c r="I290" i="74"/>
  <c r="I295" i="74"/>
  <c r="I300" i="74"/>
  <c r="I236" i="74"/>
  <c r="I142" i="74"/>
  <c r="I168" i="74"/>
  <c r="I179" i="74"/>
  <c r="I120" i="74"/>
  <c r="I164" i="74"/>
  <c r="I172" i="74"/>
  <c r="I184" i="74"/>
  <c r="I26" i="75"/>
  <c r="I133" i="74"/>
  <c r="J24" i="79"/>
  <c r="I195" i="74"/>
  <c r="I213" i="74"/>
  <c r="I145" i="74"/>
  <c r="I152" i="74"/>
  <c r="I160" i="74"/>
  <c r="I170" i="74"/>
  <c r="I176" i="74"/>
  <c r="I181" i="74"/>
  <c r="I131" i="74"/>
  <c r="I245" i="74"/>
  <c r="I249" i="74"/>
  <c r="I286" i="74"/>
  <c r="I261" i="74"/>
  <c r="I280" i="74"/>
  <c r="I285" i="74"/>
  <c r="I292" i="74"/>
  <c r="I307" i="74"/>
  <c r="I144" i="74"/>
  <c r="I150" i="74"/>
  <c r="I243" i="74"/>
  <c r="I247" i="74"/>
  <c r="I251" i="74"/>
  <c r="I255" i="74"/>
  <c r="I262" i="74"/>
  <c r="I154" i="74"/>
  <c r="I162" i="74"/>
  <c r="I171" i="74"/>
  <c r="I178" i="74"/>
  <c r="I182" i="74"/>
  <c r="I193" i="74"/>
  <c r="I200" i="74"/>
  <c r="I205" i="74"/>
  <c r="I239" i="74"/>
  <c r="I138" i="74"/>
  <c r="I190" i="74"/>
  <c r="I279" i="74"/>
  <c r="I156" i="74"/>
  <c r="I185" i="74"/>
  <c r="I191" i="74"/>
  <c r="I207" i="74"/>
  <c r="I291" i="74"/>
  <c r="I139" i="74"/>
  <c r="I199" i="74"/>
  <c r="I140" i="74"/>
  <c r="I288" i="74"/>
  <c r="I303" i="74"/>
  <c r="I298" i="74"/>
  <c r="I302" i="74"/>
  <c r="I188" i="74"/>
  <c r="I122" i="74"/>
  <c r="I129" i="74"/>
  <c r="I155" i="74"/>
  <c r="I174" i="74"/>
  <c r="I283" i="74"/>
  <c r="I293" i="74"/>
  <c r="I301" i="74"/>
  <c r="F389" i="72"/>
  <c r="E22" i="70" s="1"/>
  <c r="I246" i="74"/>
  <c r="I147" i="74"/>
  <c r="I305" i="74"/>
  <c r="I113" i="74"/>
  <c r="I281" i="74"/>
  <c r="I299" i="74"/>
  <c r="H274" i="74"/>
  <c r="I166" i="74"/>
  <c r="I201" i="74"/>
  <c r="I271" i="74"/>
  <c r="F316" i="74"/>
  <c r="F315" i="74"/>
  <c r="I202" i="74"/>
  <c r="F234" i="74"/>
  <c r="I272" i="74"/>
  <c r="I130" i="74"/>
  <c r="I269" i="74"/>
  <c r="H317" i="74"/>
  <c r="H316" i="74"/>
  <c r="H315" i="74"/>
  <c r="I270" i="74"/>
  <c r="I227" i="74"/>
  <c r="I229" i="74"/>
  <c r="H234" i="74"/>
  <c r="F233" i="74"/>
  <c r="I228" i="74"/>
  <c r="F232" i="74"/>
  <c r="I127" i="74"/>
  <c r="I124" i="74"/>
  <c r="I125" i="74"/>
  <c r="I126" i="74"/>
  <c r="H232" i="74"/>
  <c r="I306" i="74"/>
  <c r="I66" i="74"/>
  <c r="I135" i="74"/>
  <c r="I165" i="74"/>
  <c r="I186" i="74"/>
  <c r="I222" i="74"/>
  <c r="H233" i="74"/>
  <c r="I263" i="74"/>
  <c r="I268" i="74"/>
  <c r="I282" i="74"/>
  <c r="I128" i="74"/>
  <c r="I137" i="74"/>
  <c r="I169" i="74"/>
  <c r="I192" i="74"/>
  <c r="I198" i="74"/>
  <c r="I206" i="74"/>
  <c r="I132" i="74"/>
  <c r="I265" i="74"/>
  <c r="H275" i="74"/>
  <c r="H273" i="74"/>
  <c r="I27" i="74"/>
  <c r="I149" i="74"/>
  <c r="I167" i="74"/>
  <c r="I180" i="74"/>
  <c r="I203" i="74"/>
  <c r="I238" i="74"/>
  <c r="I250" i="74"/>
  <c r="I254" i="74"/>
  <c r="I266" i="74"/>
  <c r="I383" i="72"/>
  <c r="I389" i="72" s="1"/>
  <c r="H15" i="75"/>
  <c r="H21" i="75" s="1"/>
  <c r="H22" i="75" s="1"/>
  <c r="I33" i="75"/>
  <c r="I35" i="75" s="1"/>
  <c r="F275" i="74"/>
  <c r="F273" i="74"/>
  <c r="F274" i="74"/>
  <c r="I231" i="74"/>
  <c r="I230" i="74"/>
  <c r="I226" i="74"/>
  <c r="I225" i="74"/>
  <c r="I223" i="74"/>
  <c r="I220" i="74"/>
  <c r="I26" i="74"/>
  <c r="H33" i="74"/>
  <c r="I321" i="74"/>
  <c r="I55" i="74"/>
  <c r="I314" i="74"/>
  <c r="I64" i="74"/>
  <c r="I323" i="74"/>
  <c r="I71" i="74"/>
  <c r="I79" i="74"/>
  <c r="I91" i="74"/>
  <c r="F32" i="74"/>
  <c r="I39" i="74"/>
  <c r="H31" i="74"/>
  <c r="H32" i="74"/>
  <c r="F31" i="74"/>
  <c r="F33" i="74"/>
  <c r="I47" i="74"/>
  <c r="I320" i="74"/>
  <c r="I313" i="74"/>
  <c r="I322" i="74"/>
  <c r="H29" i="75"/>
  <c r="I25" i="75"/>
  <c r="F27" i="75"/>
  <c r="F14" i="75"/>
  <c r="I13" i="75"/>
  <c r="I38" i="74"/>
  <c r="I24" i="74"/>
  <c r="I28" i="74"/>
  <c r="I81" i="74"/>
  <c r="F209" i="74"/>
  <c r="E32" i="70" s="1"/>
  <c r="F32" i="70" s="1"/>
  <c r="H209" i="74"/>
  <c r="G32" i="70" s="1"/>
  <c r="H32" i="70" s="1"/>
  <c r="I22" i="74"/>
  <c r="I52" i="74"/>
  <c r="I68" i="74"/>
  <c r="I49" i="74"/>
  <c r="I65" i="74"/>
  <c r="I62" i="74"/>
  <c r="I70" i="74"/>
  <c r="I78" i="74"/>
  <c r="I98" i="74"/>
  <c r="I102" i="74"/>
  <c r="I86" i="74"/>
  <c r="I105" i="74"/>
  <c r="I25" i="74"/>
  <c r="I29" i="74"/>
  <c r="I45" i="74"/>
  <c r="I72" i="74"/>
  <c r="I80" i="74"/>
  <c r="I84" i="74"/>
  <c r="I103" i="74"/>
  <c r="I20" i="74"/>
  <c r="I42" i="74"/>
  <c r="I50" i="74"/>
  <c r="I54" i="74"/>
  <c r="I35" i="74"/>
  <c r="I37" i="74"/>
  <c r="I40" i="74"/>
  <c r="I44" i="74"/>
  <c r="I69" i="74"/>
  <c r="I76" i="74"/>
  <c r="I90" i="74"/>
  <c r="I101" i="74"/>
  <c r="I30" i="74"/>
  <c r="I56" i="74"/>
  <c r="I88" i="74"/>
  <c r="I95" i="74"/>
  <c r="I60" i="74"/>
  <c r="I67" i="74"/>
  <c r="I74" i="74"/>
  <c r="I85" i="74"/>
  <c r="I92" i="74"/>
  <c r="I99" i="74"/>
  <c r="I106" i="74"/>
  <c r="I82" i="74"/>
  <c r="I93" i="74"/>
  <c r="I100" i="74"/>
  <c r="I107" i="74"/>
  <c r="I13" i="74"/>
  <c r="B90" i="73"/>
  <c r="B157" i="73"/>
  <c r="B241" i="73"/>
  <c r="H253" i="73"/>
  <c r="F253" i="73"/>
  <c r="H251" i="73"/>
  <c r="H249" i="73"/>
  <c r="H247" i="73"/>
  <c r="F247" i="73"/>
  <c r="H245" i="73"/>
  <c r="F245" i="73"/>
  <c r="H244" i="73"/>
  <c r="I244" i="73" s="1"/>
  <c r="H413" i="72"/>
  <c r="F413" i="72"/>
  <c r="H412" i="72"/>
  <c r="F412" i="72"/>
  <c r="H411" i="72"/>
  <c r="F411" i="72"/>
  <c r="F410" i="72"/>
  <c r="I410" i="72" s="1"/>
  <c r="H406" i="72"/>
  <c r="F406" i="72"/>
  <c r="H405" i="72"/>
  <c r="F405" i="72"/>
  <c r="H236" i="73"/>
  <c r="F222" i="73"/>
  <c r="I222" i="73" s="1"/>
  <c r="H221" i="73"/>
  <c r="F220" i="73"/>
  <c r="I220" i="73" s="1"/>
  <c r="H213" i="73"/>
  <c r="F224" i="73"/>
  <c r="H211" i="73"/>
  <c r="H210" i="73"/>
  <c r="F210" i="73"/>
  <c r="H209" i="73"/>
  <c r="F209" i="73"/>
  <c r="H208" i="73"/>
  <c r="F208" i="73"/>
  <c r="H207" i="73"/>
  <c r="F207" i="73"/>
  <c r="H202" i="73"/>
  <c r="H197" i="73"/>
  <c r="F197" i="73"/>
  <c r="F193" i="73"/>
  <c r="H191" i="73"/>
  <c r="F191" i="73"/>
  <c r="H186" i="73"/>
  <c r="F186" i="73"/>
  <c r="H181" i="73"/>
  <c r="F181" i="73"/>
  <c r="H180" i="73"/>
  <c r="F180" i="73"/>
  <c r="H179" i="73"/>
  <c r="F179" i="73"/>
  <c r="H174" i="73"/>
  <c r="H165" i="73"/>
  <c r="H164" i="73"/>
  <c r="H162" i="73"/>
  <c r="H161" i="73"/>
  <c r="F161" i="73"/>
  <c r="F153" i="73"/>
  <c r="F152" i="73"/>
  <c r="H151" i="73"/>
  <c r="F151" i="73"/>
  <c r="H150" i="73"/>
  <c r="F150" i="73"/>
  <c r="H149" i="73"/>
  <c r="F149" i="73"/>
  <c r="H148" i="73"/>
  <c r="F148" i="73"/>
  <c r="H147" i="73"/>
  <c r="F147" i="73"/>
  <c r="H144" i="73"/>
  <c r="H143" i="73"/>
  <c r="H142" i="73"/>
  <c r="H141" i="73"/>
  <c r="H140" i="73"/>
  <c r="H139" i="73"/>
  <c r="H138" i="73"/>
  <c r="H137" i="73"/>
  <c r="F137" i="73"/>
  <c r="H136" i="73"/>
  <c r="H130" i="73"/>
  <c r="H129" i="73"/>
  <c r="F129" i="73"/>
  <c r="F128" i="73"/>
  <c r="F119" i="73"/>
  <c r="H118" i="73"/>
  <c r="H116" i="73"/>
  <c r="F116" i="73"/>
  <c r="H112" i="73"/>
  <c r="F112" i="73"/>
  <c r="H111" i="73"/>
  <c r="F111" i="73"/>
  <c r="H110" i="73"/>
  <c r="F110" i="73"/>
  <c r="H109" i="73"/>
  <c r="F109" i="73"/>
  <c r="H108" i="73"/>
  <c r="F108" i="73"/>
  <c r="H107" i="73"/>
  <c r="F107" i="73"/>
  <c r="H106" i="73"/>
  <c r="F106" i="73"/>
  <c r="H105" i="73"/>
  <c r="I105" i="73" s="1"/>
  <c r="H95" i="73"/>
  <c r="F95" i="73"/>
  <c r="H86" i="73"/>
  <c r="F85" i="73"/>
  <c r="H84" i="73"/>
  <c r="F84" i="73"/>
  <c r="H83" i="73"/>
  <c r="F83" i="73"/>
  <c r="H82" i="73"/>
  <c r="F82" i="73"/>
  <c r="H81" i="73"/>
  <c r="F81" i="73"/>
  <c r="H80" i="73"/>
  <c r="F80" i="73"/>
  <c r="H77" i="73"/>
  <c r="F77" i="73"/>
  <c r="H76" i="73"/>
  <c r="F76" i="73"/>
  <c r="H75" i="73"/>
  <c r="F142" i="73"/>
  <c r="H74" i="73"/>
  <c r="F74" i="73"/>
  <c r="H73" i="73"/>
  <c r="F73" i="73"/>
  <c r="H72" i="73"/>
  <c r="F72" i="73"/>
  <c r="H71" i="73"/>
  <c r="F138" i="73"/>
  <c r="H70" i="73"/>
  <c r="F70" i="73"/>
  <c r="H69" i="73"/>
  <c r="F136" i="73"/>
  <c r="H66" i="73"/>
  <c r="H65" i="73"/>
  <c r="H64" i="73"/>
  <c r="H63" i="73"/>
  <c r="F63" i="73"/>
  <c r="H62" i="73"/>
  <c r="H59" i="73"/>
  <c r="F59" i="73"/>
  <c r="H58" i="73"/>
  <c r="F57" i="73"/>
  <c r="H56" i="73"/>
  <c r="H55" i="73"/>
  <c r="F55" i="73"/>
  <c r="H54" i="73"/>
  <c r="F53" i="73"/>
  <c r="H52" i="73"/>
  <c r="H50" i="73"/>
  <c r="F50" i="73"/>
  <c r="H49" i="73"/>
  <c r="F49" i="73"/>
  <c r="H48" i="73"/>
  <c r="F48" i="73"/>
  <c r="H46" i="73"/>
  <c r="F46" i="73"/>
  <c r="H45" i="73"/>
  <c r="F45" i="73"/>
  <c r="H44" i="73"/>
  <c r="F44" i="73"/>
  <c r="H43" i="73"/>
  <c r="F43" i="73"/>
  <c r="H42" i="73"/>
  <c r="F42" i="73"/>
  <c r="H41" i="73"/>
  <c r="F41" i="73"/>
  <c r="H40" i="73"/>
  <c r="F40" i="73"/>
  <c r="H39" i="73"/>
  <c r="F39" i="73"/>
  <c r="H37" i="73"/>
  <c r="F37" i="73"/>
  <c r="H35" i="73"/>
  <c r="F35" i="73"/>
  <c r="H34" i="73"/>
  <c r="F34" i="73"/>
  <c r="H32" i="73"/>
  <c r="F32" i="73"/>
  <c r="H31" i="73"/>
  <c r="F31" i="73"/>
  <c r="H30" i="73"/>
  <c r="F30" i="73"/>
  <c r="H29" i="73"/>
  <c r="F29" i="73"/>
  <c r="H28" i="73"/>
  <c r="F28" i="73"/>
  <c r="H27" i="73"/>
  <c r="F27" i="73"/>
  <c r="H26" i="73"/>
  <c r="F26" i="73"/>
  <c r="H25" i="73"/>
  <c r="F25" i="73"/>
  <c r="H24" i="73"/>
  <c r="F24" i="73"/>
  <c r="H23" i="73"/>
  <c r="F23" i="73"/>
  <c r="H22" i="73"/>
  <c r="F22" i="73"/>
  <c r="H21" i="73"/>
  <c r="F21" i="73"/>
  <c r="F19" i="73"/>
  <c r="F18" i="73"/>
  <c r="F17" i="73"/>
  <c r="F16" i="73"/>
  <c r="F15" i="73"/>
  <c r="F14" i="73"/>
  <c r="I315" i="74" l="1"/>
  <c r="H325" i="74"/>
  <c r="G34" i="70" s="1"/>
  <c r="H415" i="72"/>
  <c r="G16" i="70" s="1"/>
  <c r="F415" i="72"/>
  <c r="E16" i="70" s="1"/>
  <c r="F87" i="73"/>
  <c r="F317" i="74"/>
  <c r="I317" i="74" s="1"/>
  <c r="I234" i="74"/>
  <c r="I142" i="73"/>
  <c r="H88" i="75"/>
  <c r="I233" i="74"/>
  <c r="I232" i="74"/>
  <c r="I316" i="74"/>
  <c r="I274" i="74"/>
  <c r="I116" i="73"/>
  <c r="I111" i="73"/>
  <c r="I180" i="73"/>
  <c r="I109" i="73"/>
  <c r="I186" i="73"/>
  <c r="I110" i="73"/>
  <c r="I107" i="73"/>
  <c r="H309" i="74"/>
  <c r="G33" i="70" s="1"/>
  <c r="F309" i="74"/>
  <c r="E33" i="70" s="1"/>
  <c r="F33" i="70" s="1"/>
  <c r="I273" i="74"/>
  <c r="I108" i="73"/>
  <c r="I181" i="73"/>
  <c r="H195" i="73"/>
  <c r="F234" i="73"/>
  <c r="H234" i="73"/>
  <c r="I149" i="73"/>
  <c r="F154" i="73"/>
  <c r="F174" i="73"/>
  <c r="I174" i="73" s="1"/>
  <c r="F236" i="73"/>
  <c r="F173" i="73"/>
  <c r="H173" i="73"/>
  <c r="H175" i="73" s="1"/>
  <c r="F182" i="73"/>
  <c r="H182" i="73"/>
  <c r="I191" i="73"/>
  <c r="H235" i="73"/>
  <c r="F235" i="73"/>
  <c r="I112" i="73"/>
  <c r="F195" i="73"/>
  <c r="I106" i="73"/>
  <c r="I150" i="73"/>
  <c r="F196" i="73"/>
  <c r="F211" i="73"/>
  <c r="I211" i="73" s="1"/>
  <c r="H214" i="73"/>
  <c r="I179" i="73"/>
  <c r="H193" i="73"/>
  <c r="H67" i="73"/>
  <c r="I136" i="73"/>
  <c r="H194" i="73"/>
  <c r="F194" i="73"/>
  <c r="I247" i="73"/>
  <c r="I245" i="73"/>
  <c r="I253" i="73"/>
  <c r="H259" i="73"/>
  <c r="G28" i="70" s="1"/>
  <c r="H28" i="70" s="1"/>
  <c r="I148" i="73"/>
  <c r="H145" i="73"/>
  <c r="I137" i="73"/>
  <c r="H78" i="73"/>
  <c r="I74" i="73"/>
  <c r="I70" i="73"/>
  <c r="I151" i="73"/>
  <c r="F204" i="73"/>
  <c r="I232" i="73"/>
  <c r="H154" i="73"/>
  <c r="I164" i="73"/>
  <c r="I197" i="73"/>
  <c r="I46" i="73"/>
  <c r="I42" i="73"/>
  <c r="I23" i="73"/>
  <c r="I17" i="73"/>
  <c r="I14" i="73"/>
  <c r="I406" i="72"/>
  <c r="F15" i="75"/>
  <c r="I15" i="75" s="1"/>
  <c r="I275" i="74"/>
  <c r="F109" i="74"/>
  <c r="H109" i="74"/>
  <c r="I32" i="74"/>
  <c r="I31" i="74"/>
  <c r="I33" i="74"/>
  <c r="I411" i="72"/>
  <c r="I412" i="72"/>
  <c r="I413" i="72"/>
  <c r="I405" i="72"/>
  <c r="I27" i="75"/>
  <c r="I29" i="75" s="1"/>
  <c r="F29" i="75"/>
  <c r="I14" i="75"/>
  <c r="I209" i="74"/>
  <c r="I32" i="70"/>
  <c r="I19" i="73"/>
  <c r="F52" i="73"/>
  <c r="F214" i="73"/>
  <c r="F251" i="73"/>
  <c r="I251" i="73" s="1"/>
  <c r="I28" i="73"/>
  <c r="I39" i="73"/>
  <c r="I80" i="73"/>
  <c r="I129" i="73"/>
  <c r="I165" i="73"/>
  <c r="I16" i="73"/>
  <c r="I21" i="73"/>
  <c r="I40" i="73"/>
  <c r="F123" i="73"/>
  <c r="H125" i="73"/>
  <c r="H133" i="73"/>
  <c r="H153" i="73"/>
  <c r="I153" i="73" s="1"/>
  <c r="F249" i="73"/>
  <c r="I26" i="73"/>
  <c r="I41" i="73"/>
  <c r="I63" i="73"/>
  <c r="F69" i="73"/>
  <c r="I82" i="73"/>
  <c r="H119" i="73"/>
  <c r="F131" i="73"/>
  <c r="F198" i="73"/>
  <c r="I210" i="73"/>
  <c r="I231" i="73"/>
  <c r="I35" i="73"/>
  <c r="I49" i="73"/>
  <c r="F54" i="73"/>
  <c r="I54" i="73" s="1"/>
  <c r="F58" i="73"/>
  <c r="I58" i="73" s="1"/>
  <c r="F62" i="73"/>
  <c r="I162" i="73"/>
  <c r="F201" i="73"/>
  <c r="I18" i="73"/>
  <c r="I45" i="73"/>
  <c r="I81" i="73"/>
  <c r="F118" i="73"/>
  <c r="H196" i="73"/>
  <c r="H201" i="73"/>
  <c r="I27" i="73"/>
  <c r="I31" i="73"/>
  <c r="I37" i="73"/>
  <c r="I50" i="73"/>
  <c r="H204" i="73"/>
  <c r="I207" i="73"/>
  <c r="H212" i="73"/>
  <c r="F56" i="73"/>
  <c r="I56" i="73" s="1"/>
  <c r="H152" i="73"/>
  <c r="I152" i="73" s="1"/>
  <c r="F120" i="73"/>
  <c r="F133" i="73"/>
  <c r="I25" i="73"/>
  <c r="I29" i="73"/>
  <c r="I48" i="73"/>
  <c r="H57" i="73"/>
  <c r="I57" i="73" s="1"/>
  <c r="H122" i="73"/>
  <c r="I161" i="73"/>
  <c r="I24" i="73"/>
  <c r="I44" i="73"/>
  <c r="I59" i="73"/>
  <c r="I73" i="73"/>
  <c r="I77" i="73"/>
  <c r="H85" i="73"/>
  <c r="I85" i="73" s="1"/>
  <c r="F122" i="73"/>
  <c r="H131" i="73"/>
  <c r="I147" i="73"/>
  <c r="H198" i="73"/>
  <c r="F213" i="73"/>
  <c r="H120" i="73"/>
  <c r="H53" i="73"/>
  <c r="F86" i="73"/>
  <c r="I86" i="73" s="1"/>
  <c r="F124" i="73"/>
  <c r="F130" i="73"/>
  <c r="I130" i="73" s="1"/>
  <c r="H132" i="73"/>
  <c r="H203" i="73"/>
  <c r="I22" i="73"/>
  <c r="I32" i="73"/>
  <c r="I83" i="73"/>
  <c r="I95" i="73"/>
  <c r="H121" i="73"/>
  <c r="H124" i="73"/>
  <c r="F203" i="73"/>
  <c r="I228" i="73"/>
  <c r="I138" i="73"/>
  <c r="H87" i="73"/>
  <c r="H123" i="73"/>
  <c r="I209" i="73"/>
  <c r="I229" i="73"/>
  <c r="I15" i="73"/>
  <c r="I34" i="73"/>
  <c r="I84" i="73"/>
  <c r="F125" i="73"/>
  <c r="H128" i="73"/>
  <c r="I30" i="73"/>
  <c r="I43" i="73"/>
  <c r="I55" i="73"/>
  <c r="I72" i="73"/>
  <c r="I76" i="73"/>
  <c r="I230" i="73"/>
  <c r="I233" i="73"/>
  <c r="F225" i="73"/>
  <c r="I208" i="73"/>
  <c r="F140" i="73"/>
  <c r="I140" i="73" s="1"/>
  <c r="F144" i="73"/>
  <c r="I144" i="73" s="1"/>
  <c r="F65" i="73"/>
  <c r="I65" i="73" s="1"/>
  <c r="F71" i="73"/>
  <c r="I71" i="73" s="1"/>
  <c r="F75" i="73"/>
  <c r="I75" i="73" s="1"/>
  <c r="F221" i="73"/>
  <c r="I221" i="73" s="1"/>
  <c r="H224" i="73"/>
  <c r="F121" i="73"/>
  <c r="F132" i="73"/>
  <c r="F139" i="73"/>
  <c r="I139" i="73" s="1"/>
  <c r="F141" i="73"/>
  <c r="I141" i="73" s="1"/>
  <c r="F143" i="73"/>
  <c r="I143" i="73" s="1"/>
  <c r="F64" i="73"/>
  <c r="I64" i="73" s="1"/>
  <c r="F66" i="73"/>
  <c r="I66" i="73" s="1"/>
  <c r="F202" i="73"/>
  <c r="I202" i="73" s="1"/>
  <c r="F212" i="73"/>
  <c r="I87" i="73" l="1"/>
  <c r="G31" i="70"/>
  <c r="H31" i="70" s="1"/>
  <c r="H110" i="74"/>
  <c r="E31" i="70"/>
  <c r="F31" i="70" s="1"/>
  <c r="F110" i="74"/>
  <c r="I325" i="74"/>
  <c r="I415" i="72"/>
  <c r="H215" i="73"/>
  <c r="F325" i="74"/>
  <c r="E34" i="70" s="1"/>
  <c r="F34" i="70" s="1"/>
  <c r="H205" i="73"/>
  <c r="I224" i="73"/>
  <c r="F205" i="73"/>
  <c r="I213" i="73"/>
  <c r="I309" i="74"/>
  <c r="I235" i="73"/>
  <c r="I173" i="73"/>
  <c r="I234" i="73"/>
  <c r="F199" i="73"/>
  <c r="F21" i="75"/>
  <c r="F22" i="75" s="1"/>
  <c r="F88" i="75" s="1"/>
  <c r="I109" i="74"/>
  <c r="I110" i="74" s="1"/>
  <c r="H126" i="73"/>
  <c r="I194" i="73"/>
  <c r="I204" i="73"/>
  <c r="F215" i="73"/>
  <c r="F237" i="73"/>
  <c r="F155" i="73"/>
  <c r="F145" i="73"/>
  <c r="I145" i="73" s="1"/>
  <c r="F226" i="73"/>
  <c r="I128" i="73"/>
  <c r="H134" i="73"/>
  <c r="I193" i="73"/>
  <c r="H199" i="73"/>
  <c r="H88" i="73"/>
  <c r="I195" i="73"/>
  <c r="I69" i="73"/>
  <c r="F78" i="73"/>
  <c r="I78" i="73" s="1"/>
  <c r="F88" i="73"/>
  <c r="I182" i="73"/>
  <c r="F134" i="73"/>
  <c r="I118" i="73"/>
  <c r="F126" i="73"/>
  <c r="F60" i="73"/>
  <c r="H60" i="73"/>
  <c r="I62" i="73"/>
  <c r="F67" i="73"/>
  <c r="I67" i="73" s="1"/>
  <c r="F175" i="73"/>
  <c r="I175" i="73" s="1"/>
  <c r="I154" i="73"/>
  <c r="I214" i="73"/>
  <c r="I196" i="73"/>
  <c r="I125" i="73"/>
  <c r="I21" i="75"/>
  <c r="I52" i="73"/>
  <c r="I53" i="73"/>
  <c r="I249" i="73"/>
  <c r="I259" i="73" s="1"/>
  <c r="F259" i="73"/>
  <c r="E28" i="70" s="1"/>
  <c r="F28" i="70" s="1"/>
  <c r="I28" i="70" s="1"/>
  <c r="I119" i="73"/>
  <c r="I133" i="73"/>
  <c r="I123" i="73"/>
  <c r="I131" i="73"/>
  <c r="I132" i="73"/>
  <c r="I198" i="73"/>
  <c r="I201" i="73"/>
  <c r="I120" i="73"/>
  <c r="I121" i="73"/>
  <c r="I124" i="73"/>
  <c r="I122" i="73"/>
  <c r="I212" i="73"/>
  <c r="I236" i="73"/>
  <c r="H225" i="73"/>
  <c r="I225" i="73" s="1"/>
  <c r="I203" i="73"/>
  <c r="I31" i="70" l="1"/>
  <c r="I22" i="75"/>
  <c r="I88" i="75" s="1"/>
  <c r="L21" i="75"/>
  <c r="H90" i="73"/>
  <c r="F241" i="73"/>
  <c r="E27" i="70" s="1"/>
  <c r="F90" i="73"/>
  <c r="F157" i="73"/>
  <c r="E26" i="70" s="1"/>
  <c r="H226" i="73"/>
  <c r="I226" i="73" s="1"/>
  <c r="I205" i="73"/>
  <c r="I199" i="73"/>
  <c r="I215" i="73"/>
  <c r="I134" i="73"/>
  <c r="I88" i="73"/>
  <c r="I126" i="73"/>
  <c r="H155" i="73"/>
  <c r="I155" i="73" s="1"/>
  <c r="H237" i="73"/>
  <c r="I60" i="73"/>
  <c r="I90" i="73" l="1"/>
  <c r="I91" i="73" s="1"/>
  <c r="I157" i="73"/>
  <c r="H241" i="73"/>
  <c r="G27" i="70" s="1"/>
  <c r="H27" i="70" s="1"/>
  <c r="H157" i="73"/>
  <c r="G26" i="70" s="1"/>
  <c r="H26" i="70" s="1"/>
  <c r="H91" i="73"/>
  <c r="I237" i="73"/>
  <c r="I241" i="73" s="1"/>
  <c r="G25" i="70"/>
  <c r="H25" i="70" s="1"/>
  <c r="H16" i="70"/>
  <c r="H22" i="70"/>
  <c r="H33" i="70"/>
  <c r="H34" i="70"/>
  <c r="H37" i="70"/>
  <c r="H38" i="70"/>
  <c r="F16" i="70"/>
  <c r="F22" i="70"/>
  <c r="F26" i="70"/>
  <c r="F27" i="70"/>
  <c r="F37" i="70"/>
  <c r="B30" i="70"/>
  <c r="B24" i="70"/>
  <c r="B88" i="75"/>
  <c r="A6" i="75"/>
  <c r="A5" i="75"/>
  <c r="A4" i="75"/>
  <c r="A3" i="75"/>
  <c r="A2" i="75"/>
  <c r="A6" i="74"/>
  <c r="A5" i="74"/>
  <c r="A4" i="74"/>
  <c r="A3" i="74"/>
  <c r="A2" i="74"/>
  <c r="B18" i="70"/>
  <c r="B12" i="70"/>
  <c r="B11" i="70"/>
  <c r="B14" i="62" s="1"/>
  <c r="A6" i="73"/>
  <c r="A5" i="73"/>
  <c r="A4" i="73"/>
  <c r="A3" i="73"/>
  <c r="A2" i="73"/>
  <c r="H377" i="72"/>
  <c r="H376" i="72"/>
  <c r="F376" i="72"/>
  <c r="H374" i="72"/>
  <c r="F374" i="72"/>
  <c r="H373" i="72"/>
  <c r="F373" i="72"/>
  <c r="H372" i="72"/>
  <c r="F372" i="72"/>
  <c r="H361" i="72"/>
  <c r="H360" i="72"/>
  <c r="H348" i="72"/>
  <c r="H347" i="72"/>
  <c r="F347" i="72"/>
  <c r="H346" i="72"/>
  <c r="F346" i="72"/>
  <c r="H345" i="72"/>
  <c r="H344" i="72"/>
  <c r="H343" i="72"/>
  <c r="F343" i="72"/>
  <c r="F340" i="72"/>
  <c r="H340" i="72"/>
  <c r="F339" i="72"/>
  <c r="H339" i="72"/>
  <c r="H338" i="72"/>
  <c r="H337" i="72"/>
  <c r="H336" i="72"/>
  <c r="H335" i="72"/>
  <c r="H334" i="72"/>
  <c r="H331" i="72"/>
  <c r="F331" i="72"/>
  <c r="H330" i="72"/>
  <c r="F330" i="72"/>
  <c r="H329" i="72"/>
  <c r="F329" i="72"/>
  <c r="H328" i="72"/>
  <c r="F327" i="72"/>
  <c r="H327" i="72"/>
  <c r="F326" i="72"/>
  <c r="H326" i="72"/>
  <c r="H324" i="72"/>
  <c r="F324" i="72"/>
  <c r="H320" i="72"/>
  <c r="F320" i="72"/>
  <c r="H316" i="72"/>
  <c r="F316" i="72"/>
  <c r="H315" i="72"/>
  <c r="F315" i="72"/>
  <c r="H314" i="72"/>
  <c r="F314" i="72"/>
  <c r="H302" i="72"/>
  <c r="H300" i="72"/>
  <c r="F300" i="72"/>
  <c r="H298" i="72"/>
  <c r="F298" i="72"/>
  <c r="H295" i="72"/>
  <c r="F295" i="72"/>
  <c r="H294" i="72"/>
  <c r="F294" i="72"/>
  <c r="H283" i="72"/>
  <c r="F283" i="72"/>
  <c r="H282" i="72"/>
  <c r="F282" i="72"/>
  <c r="H275" i="72"/>
  <c r="F275" i="72"/>
  <c r="H274" i="72"/>
  <c r="F274" i="72"/>
  <c r="F273" i="72"/>
  <c r="F272" i="72"/>
  <c r="F270" i="72"/>
  <c r="H262" i="72"/>
  <c r="F262" i="72"/>
  <c r="H261" i="72"/>
  <c r="F261" i="72"/>
  <c r="F259" i="72"/>
  <c r="H258" i="72"/>
  <c r="F258" i="72"/>
  <c r="H255" i="72"/>
  <c r="F254" i="72"/>
  <c r="H254" i="72"/>
  <c r="F253" i="72"/>
  <c r="H253" i="72"/>
  <c r="F252" i="72"/>
  <c r="H252" i="72"/>
  <c r="F251" i="72"/>
  <c r="H251" i="72"/>
  <c r="H250" i="72"/>
  <c r="F250" i="72"/>
  <c r="H249" i="72"/>
  <c r="F249" i="72"/>
  <c r="H248" i="72"/>
  <c r="F248" i="72"/>
  <c r="H247" i="72"/>
  <c r="H246" i="72"/>
  <c r="F246" i="72"/>
  <c r="F245" i="72"/>
  <c r="H245" i="72"/>
  <c r="H241" i="72"/>
  <c r="F241" i="72"/>
  <c r="H240" i="72"/>
  <c r="F240" i="72"/>
  <c r="H239" i="72"/>
  <c r="F239" i="72"/>
  <c r="H237" i="72"/>
  <c r="F237" i="72"/>
  <c r="H235" i="72"/>
  <c r="F235" i="72"/>
  <c r="H230" i="72"/>
  <c r="F230" i="72"/>
  <c r="H229" i="72"/>
  <c r="F229" i="72"/>
  <c r="H216" i="72"/>
  <c r="H215" i="72"/>
  <c r="H209" i="72"/>
  <c r="F209" i="72"/>
  <c r="H208" i="72"/>
  <c r="F208" i="72"/>
  <c r="B203" i="72"/>
  <c r="B290" i="72" s="1"/>
  <c r="B380" i="72" s="1"/>
  <c r="H200" i="72"/>
  <c r="F200" i="72"/>
  <c r="H199" i="72"/>
  <c r="F199" i="72"/>
  <c r="H196" i="72"/>
  <c r="F196" i="72"/>
  <c r="H195" i="72"/>
  <c r="F195" i="72"/>
  <c r="H191" i="72"/>
  <c r="H188" i="72"/>
  <c r="F188" i="72"/>
  <c r="H187" i="72"/>
  <c r="F187" i="72"/>
  <c r="H186" i="72"/>
  <c r="H185" i="72"/>
  <c r="H184" i="72"/>
  <c r="F184" i="72"/>
  <c r="H183" i="72"/>
  <c r="F183" i="72"/>
  <c r="H182" i="72"/>
  <c r="F182" i="72"/>
  <c r="H181" i="72"/>
  <c r="F181" i="72"/>
  <c r="H179" i="72"/>
  <c r="H175" i="72"/>
  <c r="F175" i="72"/>
  <c r="H174" i="72"/>
  <c r="F174" i="72"/>
  <c r="H173" i="72"/>
  <c r="H172" i="72"/>
  <c r="H171" i="72"/>
  <c r="F171" i="72"/>
  <c r="F168" i="72"/>
  <c r="H168" i="72"/>
  <c r="F167" i="72"/>
  <c r="H167" i="72"/>
  <c r="F166" i="72"/>
  <c r="H166" i="72"/>
  <c r="F165" i="72"/>
  <c r="H165" i="72"/>
  <c r="F164" i="72"/>
  <c r="H164" i="72"/>
  <c r="H163" i="72"/>
  <c r="F163" i="72"/>
  <c r="H162" i="72"/>
  <c r="F162" i="72"/>
  <c r="H161" i="72"/>
  <c r="F161" i="72"/>
  <c r="H160" i="72"/>
  <c r="F160" i="72"/>
  <c r="H159" i="72"/>
  <c r="F159" i="72"/>
  <c r="F158" i="72"/>
  <c r="H158" i="72"/>
  <c r="H154" i="72"/>
  <c r="F154" i="72"/>
  <c r="H153" i="72"/>
  <c r="F153" i="72"/>
  <c r="H152" i="72"/>
  <c r="F152" i="72"/>
  <c r="H150" i="72"/>
  <c r="F150" i="72"/>
  <c r="H148" i="72"/>
  <c r="F148" i="72"/>
  <c r="H143" i="72"/>
  <c r="H140" i="72"/>
  <c r="F140" i="72"/>
  <c r="H138" i="72"/>
  <c r="F138" i="72"/>
  <c r="H132" i="72"/>
  <c r="H126" i="72"/>
  <c r="F126" i="72"/>
  <c r="H124" i="72"/>
  <c r="H121" i="72"/>
  <c r="B117" i="72"/>
  <c r="H87" i="72"/>
  <c r="F87" i="72"/>
  <c r="B84" i="72"/>
  <c r="H54" i="72"/>
  <c r="F54" i="72"/>
  <c r="B50" i="72"/>
  <c r="H21" i="72"/>
  <c r="F21" i="72"/>
  <c r="B17" i="72"/>
  <c r="H14" i="72"/>
  <c r="F14" i="72"/>
  <c r="H13" i="72"/>
  <c r="F13" i="72"/>
  <c r="A6" i="72"/>
  <c r="A5" i="72"/>
  <c r="A4" i="72"/>
  <c r="A3" i="72"/>
  <c r="A2" i="72"/>
  <c r="H37" i="72" l="1"/>
  <c r="F37" i="72"/>
  <c r="H88" i="72"/>
  <c r="F88" i="72"/>
  <c r="H22" i="72"/>
  <c r="F22" i="72"/>
  <c r="H40" i="72"/>
  <c r="F40" i="72"/>
  <c r="H102" i="72"/>
  <c r="F102" i="72"/>
  <c r="H107" i="72"/>
  <c r="F107" i="72"/>
  <c r="F104" i="72"/>
  <c r="H104" i="72"/>
  <c r="F337" i="72"/>
  <c r="I337" i="72" s="1"/>
  <c r="F334" i="72"/>
  <c r="I334" i="72" s="1"/>
  <c r="F335" i="72"/>
  <c r="I335" i="72" s="1"/>
  <c r="F336" i="72"/>
  <c r="I336" i="72" s="1"/>
  <c r="F91" i="73"/>
  <c r="E25" i="70"/>
  <c r="F25" i="70" s="1"/>
  <c r="I25" i="70" s="1"/>
  <c r="I346" i="72"/>
  <c r="I162" i="72"/>
  <c r="I229" i="72"/>
  <c r="I373" i="72"/>
  <c r="I372" i="72"/>
  <c r="I13" i="72"/>
  <c r="I148" i="72"/>
  <c r="I154" i="72"/>
  <c r="I163" i="72"/>
  <c r="I166" i="72"/>
  <c r="H273" i="72"/>
  <c r="I273" i="72" s="1"/>
  <c r="I326" i="72"/>
  <c r="F360" i="72"/>
  <c r="I360" i="72" s="1"/>
  <c r="I258" i="72"/>
  <c r="H135" i="72"/>
  <c r="I183" i="72"/>
  <c r="I188" i="72"/>
  <c r="F216" i="72"/>
  <c r="I216" i="72" s="1"/>
  <c r="I250" i="72"/>
  <c r="I339" i="72"/>
  <c r="I171" i="72"/>
  <c r="I283" i="72"/>
  <c r="I158" i="72"/>
  <c r="I165" i="72"/>
  <c r="I239" i="72"/>
  <c r="I160" i="72"/>
  <c r="I249" i="72"/>
  <c r="H268" i="72"/>
  <c r="I329" i="72"/>
  <c r="I16" i="70"/>
  <c r="I138" i="72"/>
  <c r="F243" i="72"/>
  <c r="I248" i="72"/>
  <c r="I300" i="72"/>
  <c r="I330" i="72"/>
  <c r="F125" i="72"/>
  <c r="F132" i="72"/>
  <c r="I132" i="72" s="1"/>
  <c r="I182" i="72"/>
  <c r="I252" i="72"/>
  <c r="I340" i="72"/>
  <c r="H263" i="72"/>
  <c r="I274" i="72"/>
  <c r="F133" i="72"/>
  <c r="I253" i="72"/>
  <c r="H259" i="72"/>
  <c r="I259" i="72" s="1"/>
  <c r="F264" i="72"/>
  <c r="I14" i="72"/>
  <c r="I54" i="72"/>
  <c r="I150" i="72"/>
  <c r="H156" i="72"/>
  <c r="I167" i="72"/>
  <c r="I235" i="72"/>
  <c r="I241" i="72"/>
  <c r="I374" i="72"/>
  <c r="I164" i="72"/>
  <c r="I168" i="72"/>
  <c r="I316" i="72"/>
  <c r="I37" i="70"/>
  <c r="I26" i="70"/>
  <c r="I21" i="72"/>
  <c r="I140" i="72"/>
  <c r="I196" i="72"/>
  <c r="I298" i="72"/>
  <c r="I314" i="72"/>
  <c r="I320" i="72"/>
  <c r="I324" i="72"/>
  <c r="H134" i="72"/>
  <c r="F255" i="72"/>
  <c r="I255" i="72" s="1"/>
  <c r="I262" i="72"/>
  <c r="F279" i="72"/>
  <c r="I315" i="72"/>
  <c r="H279" i="72"/>
  <c r="I159" i="72"/>
  <c r="F172" i="72"/>
  <c r="I172" i="72" s="1"/>
  <c r="I245" i="72"/>
  <c r="I282" i="72"/>
  <c r="F338" i="72"/>
  <c r="I338" i="72" s="1"/>
  <c r="I200" i="72"/>
  <c r="I152" i="72"/>
  <c r="I174" i="72"/>
  <c r="H210" i="72"/>
  <c r="I230" i="72"/>
  <c r="I237" i="72"/>
  <c r="I254" i="72"/>
  <c r="I275" i="72"/>
  <c r="I376" i="72"/>
  <c r="F122" i="72"/>
  <c r="F123" i="72"/>
  <c r="H125" i="72"/>
  <c r="I22" i="70"/>
  <c r="I27" i="70"/>
  <c r="I33" i="70"/>
  <c r="I34" i="70"/>
  <c r="F121" i="72"/>
  <c r="H123" i="72"/>
  <c r="H133" i="72"/>
  <c r="I161" i="72"/>
  <c r="I181" i="72"/>
  <c r="I195" i="72"/>
  <c r="F210" i="72"/>
  <c r="I331" i="72"/>
  <c r="I343" i="72"/>
  <c r="I377" i="72"/>
  <c r="F124" i="72"/>
  <c r="I124" i="72" s="1"/>
  <c r="I126" i="72"/>
  <c r="F186" i="72"/>
  <c r="I186" i="72" s="1"/>
  <c r="F191" i="72"/>
  <c r="I191" i="72" s="1"/>
  <c r="F247" i="72"/>
  <c r="I247" i="72" s="1"/>
  <c r="H137" i="72"/>
  <c r="F143" i="72"/>
  <c r="I143" i="72" s="1"/>
  <c r="H243" i="72"/>
  <c r="H272" i="72"/>
  <c r="I272" i="72" s="1"/>
  <c r="F278" i="72"/>
  <c r="H296" i="72"/>
  <c r="F344" i="72"/>
  <c r="I344" i="72" s="1"/>
  <c r="F356" i="72"/>
  <c r="H122" i="72"/>
  <c r="I153" i="72"/>
  <c r="I175" i="72"/>
  <c r="I187" i="72"/>
  <c r="I209" i="72"/>
  <c r="F369" i="72"/>
  <c r="I251" i="72"/>
  <c r="H369" i="72"/>
  <c r="I184" i="72"/>
  <c r="I246" i="72"/>
  <c r="I261" i="72"/>
  <c r="I295" i="72"/>
  <c r="I327" i="72"/>
  <c r="I347" i="72"/>
  <c r="F266" i="72"/>
  <c r="H266" i="72"/>
  <c r="F321" i="72"/>
  <c r="F319" i="72"/>
  <c r="H260" i="72"/>
  <c r="F260" i="72"/>
  <c r="I87" i="72"/>
  <c r="F135" i="72"/>
  <c r="H142" i="72"/>
  <c r="F142" i="72"/>
  <c r="I199" i="72"/>
  <c r="H17" i="72"/>
  <c r="F179" i="72"/>
  <c r="I179" i="72" s="1"/>
  <c r="H368" i="72"/>
  <c r="F368" i="72"/>
  <c r="H147" i="72"/>
  <c r="H149" i="72"/>
  <c r="I240" i="72"/>
  <c r="F215" i="72"/>
  <c r="I215" i="72" s="1"/>
  <c r="F173" i="72"/>
  <c r="I173" i="72" s="1"/>
  <c r="H357" i="72"/>
  <c r="F357" i="72"/>
  <c r="F176" i="72"/>
  <c r="F185" i="72"/>
  <c r="I185" i="72" s="1"/>
  <c r="I208" i="72"/>
  <c r="H270" i="72"/>
  <c r="I270" i="72" s="1"/>
  <c r="F156" i="72"/>
  <c r="H176" i="72"/>
  <c r="H301" i="72"/>
  <c r="F301" i="72"/>
  <c r="F268" i="72"/>
  <c r="I294" i="72"/>
  <c r="F296" i="72"/>
  <c r="H356" i="72"/>
  <c r="F302" i="72"/>
  <c r="F345" i="72"/>
  <c r="I345" i="72" s="1"/>
  <c r="F263" i="72"/>
  <c r="F328" i="72"/>
  <c r="I328" i="72" s="1"/>
  <c r="F348" i="72"/>
  <c r="I348" i="72" s="1"/>
  <c r="F361" i="72"/>
  <c r="I361" i="72" s="1"/>
  <c r="C17" i="62" l="1"/>
  <c r="C18" i="62"/>
  <c r="I40" i="72"/>
  <c r="I104" i="72"/>
  <c r="I88" i="72"/>
  <c r="I102" i="72"/>
  <c r="I37" i="72"/>
  <c r="I22" i="72"/>
  <c r="I107" i="72"/>
  <c r="H50" i="72"/>
  <c r="H51" i="72" s="1"/>
  <c r="F84" i="72"/>
  <c r="F117" i="72"/>
  <c r="H84" i="72"/>
  <c r="F50" i="72"/>
  <c r="F51" i="72" s="1"/>
  <c r="I302" i="72"/>
  <c r="H117" i="72"/>
  <c r="G15" i="70" s="1"/>
  <c r="I121" i="72"/>
  <c r="I135" i="72"/>
  <c r="I133" i="72"/>
  <c r="I125" i="72"/>
  <c r="H277" i="72"/>
  <c r="I263" i="72"/>
  <c r="I268" i="72"/>
  <c r="I279" i="72"/>
  <c r="H264" i="72"/>
  <c r="I264" i="72" s="1"/>
  <c r="I156" i="72"/>
  <c r="H139" i="72"/>
  <c r="I356" i="72"/>
  <c r="I369" i="72"/>
  <c r="I243" i="72"/>
  <c r="F134" i="72"/>
  <c r="I134" i="72" s="1"/>
  <c r="I123" i="72"/>
  <c r="I210" i="72"/>
  <c r="H278" i="72"/>
  <c r="I278" i="72" s="1"/>
  <c r="I122" i="72"/>
  <c r="I17" i="72"/>
  <c r="G11" i="70"/>
  <c r="C13" i="64"/>
  <c r="F147" i="72"/>
  <c r="I147" i="72" s="1"/>
  <c r="F149" i="72"/>
  <c r="I149" i="72" s="1"/>
  <c r="H190" i="72"/>
  <c r="F137" i="72"/>
  <c r="I137" i="72" s="1"/>
  <c r="I296" i="72"/>
  <c r="I368" i="72"/>
  <c r="F17" i="72"/>
  <c r="H350" i="72"/>
  <c r="F350" i="72"/>
  <c r="H177" i="72"/>
  <c r="F177" i="72"/>
  <c r="F236" i="72"/>
  <c r="H358" i="72"/>
  <c r="F358" i="72"/>
  <c r="I176" i="72"/>
  <c r="H319" i="72"/>
  <c r="I319" i="72" s="1"/>
  <c r="H321" i="72"/>
  <c r="I321" i="72" s="1"/>
  <c r="H180" i="72"/>
  <c r="F180" i="72"/>
  <c r="H129" i="72"/>
  <c r="F129" i="72"/>
  <c r="H349" i="72"/>
  <c r="F349" i="72"/>
  <c r="H178" i="72"/>
  <c r="F178" i="72"/>
  <c r="H128" i="72"/>
  <c r="F128" i="72"/>
  <c r="I142" i="72"/>
  <c r="H352" i="72"/>
  <c r="F352" i="72"/>
  <c r="F265" i="72"/>
  <c r="H265" i="72"/>
  <c r="H351" i="72"/>
  <c r="F351" i="72"/>
  <c r="H269" i="72"/>
  <c r="F269" i="72"/>
  <c r="I301" i="72"/>
  <c r="H236" i="72"/>
  <c r="H192" i="72"/>
  <c r="F192" i="72"/>
  <c r="I260" i="72"/>
  <c r="I266" i="72"/>
  <c r="H267" i="72"/>
  <c r="F267" i="72"/>
  <c r="I357" i="72"/>
  <c r="I50" i="72" l="1"/>
  <c r="I51" i="72" s="1"/>
  <c r="I84" i="72"/>
  <c r="I117" i="72"/>
  <c r="F139" i="72"/>
  <c r="I139" i="72" s="1"/>
  <c r="F277" i="72"/>
  <c r="I277" i="72" s="1"/>
  <c r="G13" i="70"/>
  <c r="F190" i="72"/>
  <c r="I190" i="72" s="1"/>
  <c r="I178" i="72"/>
  <c r="E15" i="70"/>
  <c r="E14" i="70"/>
  <c r="E13" i="70"/>
  <c r="E11" i="70"/>
  <c r="G14" i="70"/>
  <c r="I129" i="72"/>
  <c r="I177" i="72"/>
  <c r="I351" i="72"/>
  <c r="I350" i="72"/>
  <c r="I236" i="72"/>
  <c r="F367" i="72"/>
  <c r="H367" i="72"/>
  <c r="I128" i="72"/>
  <c r="I192" i="72"/>
  <c r="H271" i="72"/>
  <c r="H290" i="72" s="1"/>
  <c r="F271" i="72"/>
  <c r="I265" i="72"/>
  <c r="I269" i="72"/>
  <c r="I352" i="72"/>
  <c r="I267" i="72"/>
  <c r="I349" i="72"/>
  <c r="I180" i="72"/>
  <c r="I358" i="72"/>
  <c r="B19" i="62"/>
  <c r="H39" i="70"/>
  <c r="F38" i="70"/>
  <c r="I38" i="70" s="1"/>
  <c r="F39" i="70"/>
  <c r="H380" i="72" l="1"/>
  <c r="G21" i="70" s="1"/>
  <c r="H21" i="70" s="1"/>
  <c r="F380" i="72"/>
  <c r="E21" i="70" s="1"/>
  <c r="F21" i="70" s="1"/>
  <c r="F290" i="72"/>
  <c r="E20" i="70" s="1"/>
  <c r="F20" i="70" s="1"/>
  <c r="F203" i="72"/>
  <c r="H203" i="72"/>
  <c r="G20" i="70"/>
  <c r="H20" i="70" s="1"/>
  <c r="I367" i="72"/>
  <c r="I271" i="72"/>
  <c r="I290" i="72" s="1"/>
  <c r="I39" i="70"/>
  <c r="H204" i="72" l="1"/>
  <c r="G19" i="70"/>
  <c r="H19" i="70" s="1"/>
  <c r="F204" i="72"/>
  <c r="E19" i="70"/>
  <c r="F19" i="70" s="1"/>
  <c r="I380" i="72"/>
  <c r="I203" i="72"/>
  <c r="I204" i="72" s="1"/>
  <c r="I20" i="70"/>
  <c r="I21" i="70"/>
  <c r="C19" i="62"/>
  <c r="I19" i="70" l="1"/>
  <c r="C16" i="62" s="1"/>
  <c r="H14" i="70"/>
  <c r="F14" i="70" l="1"/>
  <c r="I14" i="70" s="1"/>
  <c r="H15" i="70" l="1"/>
  <c r="F15" i="70"/>
  <c r="I15" i="70" l="1"/>
  <c r="F13" i="70" l="1"/>
  <c r="H13" i="70"/>
  <c r="I13" i="70" l="1"/>
  <c r="C15" i="62" s="1"/>
  <c r="B18" i="62" l="1"/>
  <c r="B17" i="62"/>
  <c r="B16" i="62"/>
  <c r="B15" i="62"/>
  <c r="A6" i="70" l="1"/>
  <c r="A5" i="70"/>
  <c r="A4" i="70"/>
  <c r="A3" i="70"/>
  <c r="A2" i="70"/>
  <c r="A9" i="62"/>
  <c r="A7" i="62"/>
  <c r="A5" i="62"/>
  <c r="A4" i="62"/>
  <c r="A3" i="62"/>
  <c r="A9" i="64"/>
  <c r="A7" i="64"/>
  <c r="A5" i="64"/>
  <c r="A4" i="64"/>
  <c r="A3" i="64"/>
  <c r="A9" i="63"/>
  <c r="A7" i="63"/>
  <c r="A5" i="63"/>
  <c r="A4" i="63"/>
  <c r="A6" i="62"/>
  <c r="H11" i="70" l="1"/>
  <c r="F11" i="70"/>
  <c r="F41" i="70" s="1"/>
  <c r="I11" i="70" l="1"/>
  <c r="I41" i="70" s="1"/>
  <c r="C14" i="62" l="1"/>
  <c r="C23" i="62" s="1"/>
  <c r="A8" i="64" l="1"/>
  <c r="E13" i="64" l="1"/>
  <c r="E21" i="64" s="1"/>
  <c r="C14" i="63" s="1"/>
  <c r="H41" i="70" l="1"/>
  <c r="E9" i="77" l="1"/>
  <c r="E10" i="77" l="1"/>
  <c r="E13" i="77" s="1"/>
  <c r="E14" i="77" s="1"/>
  <c r="D14" i="62" s="1"/>
  <c r="E15" i="77" l="1"/>
  <c r="D23" i="62"/>
  <c r="D19" i="62"/>
  <c r="E19" i="62" s="1"/>
  <c r="D18" i="62"/>
  <c r="E18" i="62" s="1"/>
  <c r="D17" i="62"/>
  <c r="E17" i="62" s="1"/>
  <c r="D16" i="62"/>
  <c r="E16" i="62" s="1"/>
  <c r="D15" i="62"/>
  <c r="E15" i="62" s="1"/>
  <c r="E14" i="62"/>
  <c r="E29" i="62" l="1"/>
  <c r="C13" i="63" s="1"/>
  <c r="E23" i="62"/>
  <c r="M14" i="62" s="1"/>
  <c r="M19" i="62" l="1"/>
  <c r="M16" i="62"/>
  <c r="M15" i="62"/>
  <c r="M18" i="62"/>
  <c r="M17" i="62"/>
  <c r="C21" i="63"/>
  <c r="C22" i="63" s="1"/>
  <c r="B24" i="63" s="1"/>
  <c r="M20" i="62" l="1"/>
</calcChain>
</file>

<file path=xl/sharedStrings.xml><?xml version="1.0" encoding="utf-8"?>
<sst xmlns="http://schemas.openxmlformats.org/spreadsheetml/2006/main" count="2513" uniqueCount="781">
  <si>
    <t>สรุป</t>
  </si>
  <si>
    <t>ค่าแรงงาน</t>
  </si>
  <si>
    <t xml:space="preserve">แบบเลขที่  </t>
  </si>
  <si>
    <t>ค่าก่อสร้าง</t>
  </si>
  <si>
    <t>Factor F</t>
  </si>
  <si>
    <t>จำนวน</t>
  </si>
  <si>
    <t>หน่วย</t>
  </si>
  <si>
    <t>จำนวนเงิน</t>
  </si>
  <si>
    <t>หมายเหตุ</t>
  </si>
  <si>
    <t>ลบ.ม.</t>
  </si>
  <si>
    <t>ตร.ม.</t>
  </si>
  <si>
    <t>เมตร</t>
  </si>
  <si>
    <t>ค่าวัสดุและแรงงาน</t>
  </si>
  <si>
    <t>ราคาต่อหน่วย</t>
  </si>
  <si>
    <t xml:space="preserve">                                                                                                                                  </t>
  </si>
  <si>
    <t>ลำดับที่</t>
  </si>
  <si>
    <t>รายการ</t>
  </si>
  <si>
    <t>ต้น</t>
  </si>
  <si>
    <t xml:space="preserve">                  </t>
  </si>
  <si>
    <t xml:space="preserve"> </t>
  </si>
  <si>
    <t>แบบเลขที่</t>
  </si>
  <si>
    <t>หน่วย : บาท</t>
  </si>
  <si>
    <t xml:space="preserve">แบบเลขที่                                                                         </t>
  </si>
  <si>
    <t xml:space="preserve"> แบบ ปร. 5 (ก)</t>
  </si>
  <si>
    <t>รวมค่าก่อสร้าง</t>
  </si>
  <si>
    <t xml:space="preserve"> แบบ ปร. 5 (ข)</t>
  </si>
  <si>
    <t>ภาษี</t>
  </si>
  <si>
    <t>มูลค่าเพิ่ม</t>
  </si>
  <si>
    <t>ค่างาน</t>
  </si>
  <si>
    <t>ค่างานต้นทุน</t>
  </si>
  <si>
    <t>แบบสรุปราคากลางงานก่อสร้างอาคาร</t>
  </si>
  <si>
    <t>ค่าวัสดุ</t>
  </si>
  <si>
    <t>รวม</t>
  </si>
  <si>
    <t>ค่าภาษีมูลค่าเพิ่ม</t>
  </si>
  <si>
    <t>แบบแสดงรายการ ปริมาณงาน และราคา</t>
  </si>
  <si>
    <t xml:space="preserve">  เงื่อนไขการใช้ตาราง Factor F</t>
  </si>
  <si>
    <t>แบบสรุปค่าก่อสร้าง</t>
  </si>
  <si>
    <t>แบบสรุปค่าครุภัณฑ์จัดซื้อ</t>
  </si>
  <si>
    <t xml:space="preserve">                      ราคากลาง</t>
  </si>
  <si>
    <t>รวมค่าก่อสร้างทั้งโครงการ/งานก่อสร้าง</t>
  </si>
  <si>
    <t>ชุด</t>
  </si>
  <si>
    <t>ตัว</t>
  </si>
  <si>
    <t>เหมา</t>
  </si>
  <si>
    <t>เครื่อง</t>
  </si>
  <si>
    <t>แบบ ปร. 4 และ ปร. 5  ที่แนบ          มีจำนวน     1     ชุด</t>
  </si>
  <si>
    <t xml:space="preserve">               แบบ ปร.6   แผ่นที่ 1/1</t>
  </si>
  <si>
    <t>เงินประกันผลงานหัก.....0..….%</t>
  </si>
  <si>
    <t>ภาษีมูลค่าเพิ่ม..........7....……%</t>
  </si>
  <si>
    <t>งาน</t>
  </si>
  <si>
    <t xml:space="preserve"> 1.ราคาวัสดก่อสร้างอ้างอิงจาก:</t>
  </si>
  <si>
    <t xml:space="preserve">   ** ราคามาตรฐานที่สำนักงบประมาณหรือหน่วยงานกลางอื่นกำหนด</t>
  </si>
  <si>
    <t xml:space="preserve"> 3.การประมาณราคาทั้งปริมาณและราคาต่อหน่วยเป็นการประมาณซึ่งอาจมีความคลาดเคลื่อน โดยผู้เสนอราคาต้องประมาณการเองอย่างละเอียดและไม่สามารถเรียกร้องได้</t>
  </si>
  <si>
    <t xml:space="preserve"> 2.ราคาค่าแรงอ้างอิงจากบัญชีค่าแรง/ดำเนินการ สำหรับการถอดแบบคำนวณราคากลางงานก่อสร้าง กรมบัญชีกลาง ตาม ว135 ลว 3 มีนาคม 2566</t>
  </si>
  <si>
    <t xml:space="preserve">  *** ราคาที่ได้มาจากการสืบราคาจากท้องตลาด</t>
  </si>
  <si>
    <t xml:space="preserve">    * ราคาที่ได้มาจากการคำนวณตามหลักเกณฑ์ที่คณะกรรมการราคากลางกำหนด</t>
  </si>
  <si>
    <t xml:space="preserve">  **** ราคาที่เคยซื้อหรือจ้างครั้งหลังสุดภายในระยะเวลาสองปีงบประมาณ</t>
  </si>
  <si>
    <t xml:space="preserve">  ***** ราคาอื่นใดตามหลักเกณฑ์ วิธีการ หรือแนวทางปฎิบัติของหน่วยงานของรัฐนั้นๆ</t>
  </si>
  <si>
    <t>กลุ่มงาน : งานก่อสร้าง</t>
  </si>
  <si>
    <t>ดอกเบี้ยเงินกู้..........7.....……%</t>
  </si>
  <si>
    <t>กลุ่มงานที่ 1</t>
  </si>
  <si>
    <t>รวมสรุปปริมาณงาน</t>
  </si>
  <si>
    <t>หมวดงานเตรียมการก่อสร้าง</t>
  </si>
  <si>
    <t>งานเตรียมการก่อสร้าง</t>
  </si>
  <si>
    <t>หมวดงานวิศวกรรมโครงสร้าง</t>
  </si>
  <si>
    <t>ลบ.ม</t>
  </si>
  <si>
    <t xml:space="preserve"> - ทรายหยาบอัดแน่น</t>
  </si>
  <si>
    <t xml:space="preserve"> - เหล็กเส้นกลมผิวข้ออ้อย (DB) SD40</t>
  </si>
  <si>
    <t xml:space="preserve">         ขนาด 12 mm.</t>
  </si>
  <si>
    <t>กก.</t>
  </si>
  <si>
    <t xml:space="preserve">         ขนาด 16 mm.</t>
  </si>
  <si>
    <t xml:space="preserve"> - ไม้แบบหล่อคอนกรีต</t>
  </si>
  <si>
    <t xml:space="preserve"> - ตะปู</t>
  </si>
  <si>
    <t xml:space="preserve"> - ลวดผูกเหล็ก</t>
  </si>
  <si>
    <t xml:space="preserve"> - เหล็กเส้นกลมผิวเรียบ (RB) SR24</t>
  </si>
  <si>
    <t xml:space="preserve">         ขนาด 9 mm.</t>
  </si>
  <si>
    <t xml:space="preserve">         ขนาด 20 mm.</t>
  </si>
  <si>
    <t>งานโครงสร้างเหล็ก</t>
  </si>
  <si>
    <t xml:space="preserve"> - STEEL PLATES </t>
  </si>
  <si>
    <t>หมวดงานสถาปัตยกรรม</t>
  </si>
  <si>
    <t>งานพื้นและผิวพื้น</t>
  </si>
  <si>
    <t>งานผนังและผิวผนัง</t>
  </si>
  <si>
    <t>งานผนัง</t>
  </si>
  <si>
    <t>ม.</t>
  </si>
  <si>
    <t>งานผิวผนัง</t>
  </si>
  <si>
    <t xml:space="preserve"> - ฉาบปูนเรียบภายใน</t>
  </si>
  <si>
    <t xml:space="preserve"> - ฉาบปูนเรียบภายนอก</t>
  </si>
  <si>
    <t>งานฝ้าเพดาน</t>
  </si>
  <si>
    <t>งานบันไดและราวกันตก</t>
  </si>
  <si>
    <t>งานประตู-หน้าต่าง</t>
  </si>
  <si>
    <t xml:space="preserve">งานสุขภัณฑ์ </t>
  </si>
  <si>
    <t xml:space="preserve">งานสุขภัณฑ์ พร้อมอุปกรณ์ครบชุด  </t>
  </si>
  <si>
    <t xml:space="preserve"> - สายฉีดชำระ รวมStop Valve</t>
  </si>
  <si>
    <t xml:space="preserve"> - ที่ใส่กระดาษชำระ</t>
  </si>
  <si>
    <t xml:space="preserve"> - อ่างล้างหน้าแบบฝังเคาน์เตอร์</t>
  </si>
  <si>
    <t xml:space="preserve">     • ก๊อกน้ำเดี่ยวอ่างล้างหน้า </t>
  </si>
  <si>
    <t xml:space="preserve">     • ท่อน้ำทิ้งอ่างล้างหน้า  </t>
  </si>
  <si>
    <t xml:space="preserve">     • สะดืออ่างล้างหน้าแบบกด</t>
  </si>
  <si>
    <t xml:space="preserve">     • สายน้ำดีอ่างล้างหน้า</t>
  </si>
  <si>
    <t xml:space="preserve">     •  Stop Valve</t>
  </si>
  <si>
    <t xml:space="preserve"> - ตะแกรง (FD)</t>
  </si>
  <si>
    <t xml:space="preserve"> - งานหล่อเคาน์เตอร์</t>
  </si>
  <si>
    <t>งานทาสี</t>
  </si>
  <si>
    <t xml:space="preserve"> - ทาสีผนัง สำหรับทาภายใน</t>
  </si>
  <si>
    <t xml:space="preserve"> - ทาสีผนัง สำหรับทาภายนอก </t>
  </si>
  <si>
    <t xml:space="preserve"> - ทาสีฝ้าเพดาน </t>
  </si>
  <si>
    <t>งานหลังคา</t>
  </si>
  <si>
    <t>หมวดงานระบบสุขาภิบาล</t>
  </si>
  <si>
    <t>หมวดงานระบบไฟฟ้า</t>
  </si>
  <si>
    <t xml:space="preserve"> ชุด</t>
  </si>
  <si>
    <t>PANEL BOARD</t>
  </si>
  <si>
    <t>โคมไฟฟ้า</t>
  </si>
  <si>
    <t>SWITCH &amp; RECEPTACLE (สวิตช์ไฟฟ้าและเต้ารับ)</t>
  </si>
  <si>
    <t>Fire Alarm System</t>
  </si>
  <si>
    <t>- GRAPHIC ANNUNCIATOR</t>
  </si>
  <si>
    <t>กลุ่มงานที่ 1 /งาน ค่างานก่อสร้าง</t>
  </si>
  <si>
    <t>กลุ่มงานที่ 2 /งาน..ครุภัณฑ์จัดซื้อจัดจ้าง</t>
  </si>
  <si>
    <t>ตู้</t>
  </si>
  <si>
    <t xml:space="preserve">อุปกรณ์ประกอบการติดตั้งอื่นๆ คิดค่าวัสดุ 10% </t>
  </si>
  <si>
    <t>- FIRE ALARM CONTROL PANEL (FCP) 2 ZONE WITH BATTERY</t>
  </si>
  <si>
    <t xml:space="preserve"> - ราวบันไดสแตนเลส</t>
  </si>
  <si>
    <t xml:space="preserve"> - ราวกันตก</t>
  </si>
  <si>
    <t xml:space="preserve"> - ก๊อกน้ำล้างพื้น</t>
  </si>
  <si>
    <t xml:space="preserve"> -  TOP เคาเตอร์ หินแกรนิต (สี,รุ่น ระบุภายหลัง)</t>
  </si>
  <si>
    <t>ระบบ</t>
  </si>
  <si>
    <t>Solar Rooftop</t>
  </si>
  <si>
    <t xml:space="preserve">         ขนาด 6 mm.</t>
  </si>
  <si>
    <t>2.1.1</t>
  </si>
  <si>
    <t>2.2.1</t>
  </si>
  <si>
    <t>3.1.5</t>
  </si>
  <si>
    <t>3.1.1</t>
  </si>
  <si>
    <t>3.1.2</t>
  </si>
  <si>
    <t>3.1.3</t>
  </si>
  <si>
    <t>3.1.4</t>
  </si>
  <si>
    <t>3.1.6</t>
  </si>
  <si>
    <t>5.2.1</t>
  </si>
  <si>
    <t>5.2.2</t>
  </si>
  <si>
    <t>5.2.3</t>
  </si>
  <si>
    <t>5.3.1</t>
  </si>
  <si>
    <t>5.3.2</t>
  </si>
  <si>
    <t>5.3.3</t>
  </si>
  <si>
    <t>5.3.4</t>
  </si>
  <si>
    <t>5.3.5</t>
  </si>
  <si>
    <t>5.4.1</t>
  </si>
  <si>
    <t>5.4.2</t>
  </si>
  <si>
    <t>5.4.3</t>
  </si>
  <si>
    <t>6.1.1</t>
  </si>
  <si>
    <t>6.1.2</t>
  </si>
  <si>
    <t>6.2.1</t>
  </si>
  <si>
    <t>ครุภัณฑ์จัดซื้อจัดจ้าง</t>
  </si>
  <si>
    <t xml:space="preserve">คำนวณราคากลาง : </t>
  </si>
  <si>
    <t>สถานที่ก่อสร้าง : มหาวิทยาลัยเทคโนโลยีราชมงคลอีสาน ศูนย์การศึกษาหนองระเวียง ตำบลหนองระเวียง อำเภอเมืองนครราชสีมา จังหวัดนครราชสีมา</t>
  </si>
  <si>
    <t>หน่วยงานเจ้าของโครงการ :  มหาวิทยาลัยเทคโนโลยีราชมงคลอีสาน ศูนย์การศึกษาหนองระเวียง</t>
  </si>
  <si>
    <t xml:space="preserve"> - คอนกรีตหยาบ </t>
  </si>
  <si>
    <t>อาคารพักนักศึกษา (ชาย&amp;หญิง)</t>
  </si>
  <si>
    <t>อาคาร</t>
  </si>
  <si>
    <t xml:space="preserve">อาคารพักบุคลากร </t>
  </si>
  <si>
    <t>อาคารบริการ</t>
  </si>
  <si>
    <t>2.1 อาคารพักนักศึกษา (ชาย&amp;หญิง)</t>
  </si>
  <si>
    <t xml:space="preserve">2.2 อาคารพักบุคลากร </t>
  </si>
  <si>
    <t>2.3 อาคารบริการ</t>
  </si>
  <si>
    <t>3.1 อาคารพักนักศึกษา (ชาย&amp;หญิง)</t>
  </si>
  <si>
    <t xml:space="preserve">3.2 อาคารพักบุคลากร </t>
  </si>
  <si>
    <t>3.3 อาคารบริการ</t>
  </si>
  <si>
    <t>4.1 อาคารพักนักศึกษา (ชาย&amp;หญิง)</t>
  </si>
  <si>
    <t xml:space="preserve">4.2 อาคารพักบุคลากร </t>
  </si>
  <si>
    <t>4.3 อาคารบริการ</t>
  </si>
  <si>
    <t>5.1 อาคารพักนักศึกษา (ชาย&amp;หญิง)</t>
  </si>
  <si>
    <t xml:space="preserve">5.2 อาคารพักบุคลากร </t>
  </si>
  <si>
    <t>5.3 อาคารบริการ</t>
  </si>
  <si>
    <t>หมวดงานระบบปรับอากาศ</t>
  </si>
  <si>
    <t>6.1 อาคารพักนักศึกษา (ชาย&amp;หญิง)</t>
  </si>
  <si>
    <t xml:space="preserve">6.2 อาคารพักบุคลากร </t>
  </si>
  <si>
    <t>6.3 อาคารบริการ</t>
  </si>
  <si>
    <t>3.1.7</t>
  </si>
  <si>
    <t>3.1.8</t>
  </si>
  <si>
    <t>งานเบ็ดเตล็ด</t>
  </si>
  <si>
    <t>F1 พื้น คสล. ปูกระเบื้องแกรนิตโต้ผิวเงา ขนาด 0.60x0.60 ม.</t>
  </si>
  <si>
    <t>F2 พื้น คสล. ปูกระเบื้องแกรนิตโต้ผิวด้าน ขนาด 0.60x0.60 ม.</t>
  </si>
  <si>
    <t>F3 พื้น คสล. ปูกระเบื้องแกรนิตโต้ผิวด้าน ขนาด 0.60x0.60 ม.</t>
  </si>
  <si>
    <t>F4 พื้น คสล. ปูกระเบื้องเซรามิก ผิวหยาบ ขนาด 0.30x0.30 ม.</t>
  </si>
  <si>
    <t>F5 พื้น คสล. ปูกระเบื้องเซรามิก ผิวหยาบ ขนาด 0.30x0.30 ม.</t>
  </si>
  <si>
    <t>C1 ฝ้ายิปซั่มบอร์ด ฉาบเรียบหนา 9 มม. โครงคร่าวเหล็กชุบสังกะสีตามมาตรฐานผู้ผลิต</t>
  </si>
  <si>
    <t>3.1.9</t>
  </si>
  <si>
    <t>ปูนทรายปรับระดับ</t>
  </si>
  <si>
    <t>ทำระบบกันซึม CEMENT BASE (ห้องน้ำ)</t>
  </si>
  <si>
    <t xml:space="preserve"> - เซี้ยม</t>
  </si>
  <si>
    <t xml:space="preserve"> - กรุกระเบื้อง ขนาด 0.60x0.60 (ผนังห้องน้ำ)</t>
  </si>
  <si>
    <t xml:space="preserve"> - PTS พื้นระบบ Post-tension</t>
  </si>
  <si>
    <t>งานเสาเข็มและโครงสร้างคอนกรีตเสริมเหล็ก</t>
  </si>
  <si>
    <t xml:space="preserve"> - สกัดหัวเสาเข็ม</t>
  </si>
  <si>
    <t xml:space="preserve"> - ขุดดิน-ถมกลับ</t>
  </si>
  <si>
    <t>DISTRIBUTION BOARD , PANEL BOARD</t>
  </si>
  <si>
    <t>DISTRIBUTION BOARD</t>
  </si>
  <si>
    <t xml:space="preserve"> - 2DB_A</t>
  </si>
  <si>
    <t xml:space="preserve"> - 2DB_B</t>
  </si>
  <si>
    <t xml:space="preserve"> - 2DB_C</t>
  </si>
  <si>
    <t xml:space="preserve"> - 3DB_A</t>
  </si>
  <si>
    <t xml:space="preserve"> - 3DB_B</t>
  </si>
  <si>
    <t xml:space="preserve"> - 3DB_C</t>
  </si>
  <si>
    <t xml:space="preserve"> - 2LP1A</t>
  </si>
  <si>
    <t xml:space="preserve"> - 2LP2A</t>
  </si>
  <si>
    <t xml:space="preserve"> - 2LP1B</t>
  </si>
  <si>
    <t xml:space="preserve"> - 2LP2B</t>
  </si>
  <si>
    <t xml:space="preserve"> - 2LP1C</t>
  </si>
  <si>
    <t xml:space="preserve"> - 2LP2C</t>
  </si>
  <si>
    <t xml:space="preserve"> - 3LP1A</t>
  </si>
  <si>
    <t xml:space="preserve"> - 3LP2A</t>
  </si>
  <si>
    <t xml:space="preserve"> - 3LP1B</t>
  </si>
  <si>
    <t xml:space="preserve"> - 3LP2B</t>
  </si>
  <si>
    <t xml:space="preserve"> - 3LP1C</t>
  </si>
  <si>
    <t xml:space="preserve"> - 3LP2C</t>
  </si>
  <si>
    <t>COMSUMER UNIT</t>
  </si>
  <si>
    <t xml:space="preserve"> - F1 : LED PANEL LIGHTING 40 WATT 300 x 1200 mm. (แบบ ฝังฝ้า) </t>
  </si>
  <si>
    <t xml:space="preserve"> - F2 : LED PANEL LIGHTING 40 WATT 300 x 1200 mm. (แบบ ติดลอย) </t>
  </si>
  <si>
    <t xml:space="preserve"> - D1 : โคม Panel Downlight ฝังฝ้า LED 12W. (แสง Daylight 6,500K)</t>
  </si>
  <si>
    <t xml:space="preserve"> - D2 : โคม Panel Downlight ฝังฝ้า LED 9W. (แสง Daylight 6,500K)</t>
  </si>
  <si>
    <t xml:space="preserve"> - D3 : โคม Panel Downlight ติดลอย LED 14W. (แสง Daylight 6,500K)</t>
  </si>
  <si>
    <t xml:space="preserve"> - ป้ายทางออกฉุกเฉิน 1 ด้าน สำรองได้ไม่น้อยกว่า 3 ชม.</t>
  </si>
  <si>
    <t xml:space="preserve"> - ป้ายทางออกฉุกเฉิน 2 ด้าน สำรองได้ไม่น้อยกว่า 3 ชม.</t>
  </si>
  <si>
    <t xml:space="preserve"> - EMERGENCY LIGHT (2x9W) , Bettery 12v.-7 Ah. (แสงสีขาวนวล 4,000K) </t>
  </si>
  <si>
    <t xml:space="preserve"> - สวิทซ์ทางเดียว 16A 250V </t>
  </si>
  <si>
    <t xml:space="preserve"> - เต้ารับไฟฟ้า แบบคู่ ขากลม-แบน 16A 250V มีกราวด์ ม่านนิรภัย</t>
  </si>
  <si>
    <t xml:space="preserve"> - เต้ารับไฟฟ้า แบบเดี่ยว ขากลม-แบน 16A 250V มีกราวด์ ม่านนิรภัย</t>
  </si>
  <si>
    <t>5.2.4</t>
  </si>
  <si>
    <t>CABLE</t>
  </si>
  <si>
    <t xml:space="preserve"> - สายไฟฟ้า NYY ขนาด 95 sq.mm.</t>
  </si>
  <si>
    <t xml:space="preserve"> - สายไฟฟ้า THW (IEC 01) ขนาด 70 sq.mm.</t>
  </si>
  <si>
    <t xml:space="preserve"> - สายไฟฟ้า THW (IEC 01) ขนาด 50 sq.mm.</t>
  </si>
  <si>
    <t xml:space="preserve"> - สายไฟฟ้า THW (IEC 01) ขนาด 16 sq.mm.</t>
  </si>
  <si>
    <t xml:space="preserve"> - สายไฟฟ้า THW (IEC 01) ขนาด 10 sq.mm.</t>
  </si>
  <si>
    <t xml:space="preserve"> - สายไฟฟ้า THW (IEC 01) ขนาด 6 sq.mm.</t>
  </si>
  <si>
    <t xml:space="preserve"> - สายไฟฟ้า THW (IEC 01) ขนาด 4 sq.mm.</t>
  </si>
  <si>
    <t xml:space="preserve"> - สายไฟฟ้า THW (IEC 01) ขนาด 2.5 sq.mm.</t>
  </si>
  <si>
    <t xml:space="preserve"> - อุปกรณ์ประกอบการติดตั้งอื่นๆ คิดค่าวัสดุ 10% </t>
  </si>
  <si>
    <t>5.2.5</t>
  </si>
  <si>
    <t>CONDUIT</t>
  </si>
  <si>
    <t xml:space="preserve"> - ท่อชนิด HDPE ขนาด 3"</t>
  </si>
  <si>
    <t xml:space="preserve"> - HANDHOLE </t>
  </si>
  <si>
    <t xml:space="preserve"> - ท่อชนิด EMT ขนาด 2"</t>
  </si>
  <si>
    <t xml:space="preserve"> - ท่อชนิด EMT ขนาด 3/4"</t>
  </si>
  <si>
    <t xml:space="preserve"> - ท่อชนิด EMT ขนาด 1/2"</t>
  </si>
  <si>
    <t>5.2.6</t>
  </si>
  <si>
    <t xml:space="preserve"> - ACCESS POINT</t>
  </si>
  <si>
    <t xml:space="preserve"> -  ACCESS SWITCH 24 PORT PoE</t>
  </si>
  <si>
    <t xml:space="preserve"> - สาย UTP ชนิด CAT6</t>
  </si>
  <si>
    <t xml:space="preserve"> - ราง WIREWAY ขนาด 100 x 100 mm.</t>
  </si>
  <si>
    <t>5.2.7</t>
  </si>
  <si>
    <t>CCTV</t>
  </si>
  <si>
    <t xml:space="preserve"> - FIXED BULLET CAMERA</t>
  </si>
  <si>
    <t>5.2.8</t>
  </si>
  <si>
    <t>ACCESS CONTROL</t>
  </si>
  <si>
    <t xml:space="preserve"> - เครื่องอ่านบัตรควบคุมเข้าออก (READER)</t>
  </si>
  <si>
    <t xml:space="preserve"> - EXIT NO TOUCH</t>
  </si>
  <si>
    <t xml:space="preserve"> - EMERGENCY BREAK GLASS</t>
  </si>
  <si>
    <t xml:space="preserve"> - KEY EXIT SWITCH </t>
  </si>
  <si>
    <t xml:space="preserve"> - RELAY</t>
  </si>
  <si>
    <t xml:space="preserve"> - MAGNETIC</t>
  </si>
  <si>
    <t xml:space="preserve"> - POWER SUPPLY CONTROLLER</t>
  </si>
  <si>
    <t xml:space="preserve"> - BATTERY</t>
  </si>
  <si>
    <t>5.2.9</t>
  </si>
  <si>
    <t xml:space="preserve"> - FIRE ALARM MANUAL STATION WITH KEY SWITCH</t>
  </si>
  <si>
    <t xml:space="preserve"> - ALARM BELL</t>
  </si>
  <si>
    <t xml:space="preserve"> - CONVENTIONAL SMOKE DETECTOR</t>
  </si>
  <si>
    <t xml:space="preserve"> - สายไฟฟ้า THW (IEC 01) ขนาด 1.5 sq.mm.</t>
  </si>
  <si>
    <t xml:space="preserve"> - สายไฟฟ้า FRC ขนาด 2.5 sq.mm.</t>
  </si>
  <si>
    <t xml:space="preserve"> - 1DB</t>
  </si>
  <si>
    <t xml:space="preserve"> - 1LP1 </t>
  </si>
  <si>
    <t xml:space="preserve"> - 1LP2 </t>
  </si>
  <si>
    <t xml:space="preserve"> - D1 :โคม Panel Downlight ฝังฝ้า LED 12W. (แสง Daylight 6,500K)</t>
  </si>
  <si>
    <t xml:space="preserve"> - สายไฟฟ้า THW (IEC 01) ขนาด 95 sq.mm.</t>
  </si>
  <si>
    <t xml:space="preserve"> - สายไฟฟ้า THW (IEC 01) ขนาด 6 sq.mm</t>
  </si>
  <si>
    <t xml:space="preserve"> - ท่อชนิด IMC ขนาด 2-1/2"</t>
  </si>
  <si>
    <t>5.3.6</t>
  </si>
  <si>
    <t xml:space="preserve"> - LP1 </t>
  </si>
  <si>
    <t xml:space="preserve"> - LP2 </t>
  </si>
  <si>
    <t xml:space="preserve"> - TRACK LIGHT 4x10 W ติดรางอลูมิเนียม</t>
  </si>
  <si>
    <t xml:space="preserve"> - โคมติดผนังทรงกระบอก 2x13 W </t>
  </si>
  <si>
    <t xml:space="preserve"> - LED STREETLIGHT LEADER 100W DAYLIGHT</t>
  </si>
  <si>
    <t xml:space="preserve"> - สายไฟฟ้า THW (IEC 01) ขนาด 25 sq.mm.</t>
  </si>
  <si>
    <t xml:space="preserve"> - ท่อชนิด EMT ขนาด 1"</t>
  </si>
  <si>
    <t xml:space="preserve"> - UPS 3000VA</t>
  </si>
  <si>
    <t xml:space="preserve"> - Core Switch SFP 24P</t>
  </si>
  <si>
    <t xml:space="preserve"> - ชุดคอมพิวเตอร์</t>
  </si>
  <si>
    <t xml:space="preserve"> - จอ MONITOR 32'</t>
  </si>
  <si>
    <t xml:space="preserve"> - Core Switch 24P</t>
  </si>
  <si>
    <t xml:space="preserve"> - HEAT DETECTOR</t>
  </si>
  <si>
    <t xml:space="preserve"> - สายไฟฟ้า THW FRC ขนาด 2.5 sq.mm. </t>
  </si>
  <si>
    <t xml:space="preserve">  - Ongrid Solar Rooftop ไม่น้อยกว่า 40 KW. (รวมติดตั้ง)</t>
  </si>
  <si>
    <t>TRANSFORMER, MDB</t>
  </si>
  <si>
    <t xml:space="preserve"> - OIL IMMERSED TRANSFORMER 1000 Kva</t>
  </si>
  <si>
    <t xml:space="preserve"> - ตู้ MDB 1,400AT/2,500AF พร้อมลูกย่อยและอุปกรณ์ครบชุด</t>
  </si>
  <si>
    <t xml:space="preserve">CABLE </t>
  </si>
  <si>
    <t xml:space="preserve"> - CV ขนาด 240 sq.mm.</t>
  </si>
  <si>
    <t>RACEWAY</t>
  </si>
  <si>
    <t xml:space="preserve"> - CABLE TRAY ขนาด 900 mm.</t>
  </si>
  <si>
    <t>งานแสงสว่างภายนอกอาคาร</t>
  </si>
  <si>
    <t xml:space="preserve"> - SOLAR STREET LIGHT</t>
  </si>
  <si>
    <t>งานถนน, ทางเท้า</t>
  </si>
  <si>
    <t>หมวดงานระบบสาธารณูปโภคภายนอก</t>
  </si>
  <si>
    <t>ปรับพื้นที่ ปรับเกี่ยวกับวัชพืชพร้อมขนย้าย</t>
  </si>
  <si>
    <t>เจาะทดสอบดิน</t>
  </si>
  <si>
    <t>หลุม</t>
  </si>
  <si>
    <t>W1</t>
  </si>
  <si>
    <t>W2</t>
  </si>
  <si>
    <t>W3</t>
  </si>
  <si>
    <t>W4</t>
  </si>
  <si>
    <t>W5</t>
  </si>
  <si>
    <t xml:space="preserve">         ขนาด 25 mm.</t>
  </si>
  <si>
    <t xml:space="preserve"> - ทดสอบเสาเข็ม Dymamic Load Test</t>
  </si>
  <si>
    <t xml:space="preserve"> - ทดสอบความสมบูรณ์เสาเข็ม Seismic Test</t>
  </si>
  <si>
    <t xml:space="preserve"> - ระบบกำจัดปลวกชนิดราด</t>
  </si>
  <si>
    <t xml:space="preserve"> - สีกันสนิม</t>
  </si>
  <si>
    <t>2.2.2</t>
  </si>
  <si>
    <t>2.1.2</t>
  </si>
  <si>
    <t xml:space="preserve"> - งานก่ออิฐมวลเบา (ผนังครึ่งแผ่น)</t>
  </si>
  <si>
    <t xml:space="preserve"> - งานก่ออิฐมวลเบา (ผนังเต็มแผ่น)</t>
  </si>
  <si>
    <t>D1 ชุดประตูทางเข้า</t>
  </si>
  <si>
    <t>D2 ประตูบานเลื่อน (ห้องดูแล)</t>
  </si>
  <si>
    <t>D3 ประตูบานเปิดเดี่ยว (ห้องพัก,บันได, ห้องเก็บของ)</t>
  </si>
  <si>
    <t>D4 ประตูบานเปิดเดี่ยว (ห้องน้ำ)</t>
  </si>
  <si>
    <t>D5 ประตูบานเปิดเดี่ยว (ระเบียงห้องพัก)</t>
  </si>
  <si>
    <t>D6 ประตูบานเลื่อนเดี่ยว (ห้องดูแล)</t>
  </si>
  <si>
    <t xml:space="preserve"> - อ่างล้างหน้าแบบแขวนผนัง  </t>
  </si>
  <si>
    <t xml:space="preserve"> - กระจกเงา หนา 6 มม. กรอบอลูมิเนียม</t>
  </si>
  <si>
    <t xml:space="preserve"> - ผนังกระจกกั้นห้องน้ำ กระจกใส หนา 6 มม. กรอบอลูมิเนียม สีขาว</t>
  </si>
  <si>
    <t xml:space="preserve"> - ฝักบัวอาบน้ำสายอ่อน พร้อมอุปกรณ์ครบชุด</t>
  </si>
  <si>
    <t xml:space="preserve"> - ราวแขวนผ้า</t>
  </si>
  <si>
    <t>บันไดหลัก</t>
  </si>
  <si>
    <t>ราวกันตก (ระเบียงห้องพัก)</t>
  </si>
  <si>
    <t xml:space="preserve"> - ลูกตั้ง ลูกนอน หินล้าง</t>
  </si>
  <si>
    <t>บันไดทางเข้าและทางลาด</t>
  </si>
  <si>
    <t>3.2.1</t>
  </si>
  <si>
    <t>3.2.3</t>
  </si>
  <si>
    <t>3.2.4</t>
  </si>
  <si>
    <t>3.2.5</t>
  </si>
  <si>
    <t>3.2.6</t>
  </si>
  <si>
    <t>3.2.7</t>
  </si>
  <si>
    <t>3.2.8</t>
  </si>
  <si>
    <t>3.2.9</t>
  </si>
  <si>
    <t>ชื่อโครงการ : จ้างก่อสร้างกลุ่มอาคารหอพักนักศึกษา ศูนย์การศึกษาหนองระเวียง</t>
  </si>
  <si>
    <t>4.4 ระบบไฟฟ้าแสงสว่างภายนอก</t>
  </si>
  <si>
    <t>สรุปปริมาณราคา กลุ่มอาคารหอพักนักศึกษา</t>
  </si>
  <si>
    <t>METER BOARD (DMP)</t>
  </si>
  <si>
    <t xml:space="preserve"> - ตู้ METER BOARD (DMP)</t>
  </si>
  <si>
    <t xml:space="preserve"> - METER 1P (15/45)A</t>
  </si>
  <si>
    <t xml:space="preserve"> - บัตรผ่านเข้าออก (CARD)</t>
  </si>
  <si>
    <t xml:space="preserve"> - BILLING SOFTWARE</t>
  </si>
  <si>
    <t xml:space="preserve"> - HARD LOCK</t>
  </si>
  <si>
    <t xml:space="preserve"> - 8-PORT ETHERNET SERIAL SERVER</t>
  </si>
  <si>
    <t xml:space="preserve"> - COMPUTER SET AND PROGRAM</t>
  </si>
  <si>
    <t xml:space="preserve"> - PRINTER</t>
  </si>
  <si>
    <t xml:space="preserve"> - RS 485 24AWG CABLE</t>
  </si>
  <si>
    <t xml:space="preserve"> - EMT 1/2"</t>
  </si>
  <si>
    <t>- LED STRIPS 30LED/m 7.2W/m.12V/24V IP20 พร้อม POWER SUPLLY</t>
  </si>
  <si>
    <t xml:space="preserve"> - MOTION SENSOR</t>
  </si>
  <si>
    <t>5.1.1</t>
  </si>
  <si>
    <t>5.1.2</t>
  </si>
  <si>
    <t xml:space="preserve"> - นั่งร้านหม้อแปลง พร้อมอุปกรณ์แรงสูงครบชุด</t>
  </si>
  <si>
    <t>5.1.4</t>
  </si>
  <si>
    <t>5.1.5</t>
  </si>
  <si>
    <t>4.1.1</t>
  </si>
  <si>
    <t>4.1.2</t>
  </si>
  <si>
    <t>4.1.3</t>
  </si>
  <si>
    <t>4.1.4</t>
  </si>
  <si>
    <t>4.1.5</t>
  </si>
  <si>
    <t>4.1.7</t>
  </si>
  <si>
    <t>4.1.8</t>
  </si>
  <si>
    <t>4.2.1</t>
  </si>
  <si>
    <t>4.2.2</t>
  </si>
  <si>
    <t>4.2.3</t>
  </si>
  <si>
    <t>4.2.4</t>
  </si>
  <si>
    <t>4.2.5</t>
  </si>
  <si>
    <t>4.2.9</t>
  </si>
  <si>
    <t>4.2.10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</si>
  <si>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</si>
  <si>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</si>
  <si>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</si>
  <si>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</si>
  <si>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</si>
  <si>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</si>
  <si>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</si>
  <si>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</si>
  <si>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</si>
  <si>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หมวดระบบไฟฟ้าแสงสว่างภายนอก</t>
  </si>
  <si>
    <t>4.4.1</t>
  </si>
  <si>
    <t>4.4.2</t>
  </si>
  <si>
    <t>4.4.3</t>
  </si>
  <si>
    <t>4.4.4</t>
  </si>
  <si>
    <t>4.4.5</t>
  </si>
  <si>
    <t>รวม หมวดระบบไฟฟ้าแสงสว่างภายนอก</t>
  </si>
  <si>
    <t>ชุดปั๊มน้ำเพิ่มแรงดัน (Package Booster pump set , Two pumps )</t>
  </si>
  <si>
    <t xml:space="preserve"> - BP 01,02 CAP 2 x 68 GPM, TDH  28 M.</t>
  </si>
  <si>
    <t xml:space="preserve"> - Pressure diaphragm Tank Capacity 300 Litres.</t>
  </si>
  <si>
    <t xml:space="preserve"> - Booster pump controller, Two pumps Operation Working day control by Timer</t>
  </si>
  <si>
    <t xml:space="preserve"> - Alternate/ Parallel Controller ( สลับ+เสริม การทำงาน ), 'Automatic control by Pressure switch</t>
  </si>
  <si>
    <t xml:space="preserve"> - Low level Cut-off by Electrod Senser, 'Phase protection relay</t>
  </si>
  <si>
    <t xml:space="preserve"> - Control box Out-door type</t>
  </si>
  <si>
    <t xml:space="preserve">ระบบไฟฟ้า และระบบควบคุม </t>
  </si>
  <si>
    <t>ถังเก็บน้ำพีอีวางบนดิน  ( WATER TANK )</t>
  </si>
  <si>
    <t xml:space="preserve"> - ขนาดความจุ 5000  ลิตร</t>
  </si>
  <si>
    <t>ถัง</t>
  </si>
  <si>
    <t>ท่อ PVC Class 13.5</t>
  </si>
  <si>
    <t xml:space="preserve">  - Dia. 1/2"</t>
  </si>
  <si>
    <t xml:space="preserve">  - Dia. 3/4"</t>
  </si>
  <si>
    <t xml:space="preserve">  - Dia. 1"</t>
  </si>
  <si>
    <t xml:space="preserve">  - Dia. 1 1/4"</t>
  </si>
  <si>
    <t xml:space="preserve">  - Dia. 1 1/2"</t>
  </si>
  <si>
    <t xml:space="preserve">  - Dia. 2"</t>
  </si>
  <si>
    <t xml:space="preserve">  - Dia. 2 1/2"</t>
  </si>
  <si>
    <t>ข้อต่อ และอุปกรณ์ท่อ  (Fittings &amp; Accessories)</t>
  </si>
  <si>
    <t>เหล็กยึดท่อ (Hangers and Supports)</t>
  </si>
  <si>
    <t>ทดสอบ ทำความสะอาด ทาสีสัญลักษณ์ท่อ (Test  &amp; Cleaning &amp;  Painting)</t>
  </si>
  <si>
    <t>บอลวาล์ว (Ball valves)</t>
  </si>
  <si>
    <t xml:space="preserve">ประตูน้ำทองเหลืองลิ้นเกต (Gate Valve. )   </t>
  </si>
  <si>
    <t>ประตูน้ำเหล็กหล่อลิ้นปีกผีเสื้อ (Butterfly Valve )</t>
  </si>
  <si>
    <t>ตัวกรอง (Y-Strainer)</t>
  </si>
  <si>
    <t>ข้อต่ออ่อนชนิดรับแรงดัน  (Flexible Connection)</t>
  </si>
  <si>
    <t>มาตรวัดน้ำ</t>
  </si>
  <si>
    <t>วาล์วลูกลอยสแตนเลส ก้านทองเหลือง (Float Valve )</t>
  </si>
  <si>
    <t>วาล์วกันกลับ (Check Valve)</t>
  </si>
  <si>
    <t>Pressure gauge W/Snubber &amp; Valve</t>
  </si>
  <si>
    <t xml:space="preserve">ระบบระบายน้ำโสโครก น้ำทิ้ง ระบายอากาศ ระบายน้ำฝน (S, W, V, RL) </t>
  </si>
  <si>
    <t>ถังบำบัดน้ำเสียสำเร็จรูป ชนิดเติมอากาศ พร้อมอุปกรณ์</t>
  </si>
  <si>
    <t xml:space="preserve"> - รองรับปริมาณน้ำเสียไม่น้อยกว่า 6,000 ลิตร/วัน</t>
  </si>
  <si>
    <t>ถังบำบัดน้ำเสียสำเร็จรูป ชนิดไม่เติมอากาศ  พร้อมอุปกรณ์</t>
  </si>
  <si>
    <t xml:space="preserve"> - รองรับปริมาณน้ำเสียไม่น้อยกว่า 3,000 ลิตร/วัน</t>
  </si>
  <si>
    <t>ท่อ PVC Class 8.5</t>
  </si>
  <si>
    <t xml:space="preserve">  - Dia. 3"</t>
  </si>
  <si>
    <t xml:space="preserve">  - Dia. 4"</t>
  </si>
  <si>
    <t xml:space="preserve">  - Dia. 6"</t>
  </si>
  <si>
    <t>ข้อต่อ และอุปกรณ์ท่อ (Fittings &amp; Accessories)</t>
  </si>
  <si>
    <t>ทดสอบ ทำความสะอาด ทาสีสัญลักษณ์ท่อ (Test &amp; Cleaning &amp; Painting)</t>
  </si>
  <si>
    <t>ชุดระบายน้ำพื้น (Floor Drain : FD) W/ P-trap</t>
  </si>
  <si>
    <t>ชุดระบายน้ำพื้น (Floor Drain : FD ) W/ Bell-trap</t>
  </si>
  <si>
    <t>ชุดช่องเปิดทำความสะอาดท่อที่พื้น (Floor Cleanout : FCO )</t>
  </si>
  <si>
    <t>ชุดช่องเปิดทำความสะอาดปลายท่อ 
ฝาชุบทองเหลือง (Cleanout : CO )</t>
  </si>
  <si>
    <t>ชุดระบายน้ำหลังคา/ ระเบียง (Roof Drain : RD )</t>
  </si>
  <si>
    <t xml:space="preserve">ท่อยางกันทรุด (Flex Drain )  </t>
  </si>
  <si>
    <t>ชุดระบายอากาศ หัวระบายอากาศ (VTR)</t>
  </si>
  <si>
    <t>ระบบระบายน้ำรอบอาคาร (Building Drain System )</t>
  </si>
  <si>
    <t xml:space="preserve">ท่อระบายนํ้าคอนกรีตเสริมเหล็ก ปากลิ้นราง ชั้นคุณภาพ 3 </t>
  </si>
  <si>
    <t xml:space="preserve"> -  ขนาด Ø 40 ซม.</t>
  </si>
  <si>
    <t>ท่อน</t>
  </si>
  <si>
    <t>บ่อพัก คสล.สำเร็จรูป  พร้อมฝา คสล.</t>
  </si>
  <si>
    <t>บ่อ</t>
  </si>
  <si>
    <t>บ่อดักขยะ-ไขมัน ค.ส.ล ขนาด0.80x1.70x1.50 m.</t>
  </si>
  <si>
    <t>งานดินขุด</t>
  </si>
  <si>
    <t>คอนกรีตหยาบรองพื้น 1:3:5 ( ประเภท 1 )</t>
  </si>
  <si>
    <t>ทรายหยาบรองพื้น</t>
  </si>
  <si>
    <t>งานอื่นๆ</t>
  </si>
  <si>
    <t>เครื่องดับเพลิง แบบผงเคมีแห้งขนาด 10 ปอนด์</t>
  </si>
  <si>
    <t>เครื่องดับเพลิงชนิดน้ำยาเหลวระเหยขนาด 10 ปอนด์</t>
  </si>
  <si>
    <t xml:space="preserve">งานทดสอบระบบ Test &amp; Commissioning </t>
  </si>
  <si>
    <t>อาคารพักบุคลากร</t>
  </si>
  <si>
    <t xml:space="preserve"> - BP 01,02 CAP 2 x 35 GPM, TDH  25 M.</t>
  </si>
  <si>
    <t xml:space="preserve"> - ขนาดความจุ 2000  ลิตร</t>
  </si>
  <si>
    <t>ถังดักไขมันสำเร็จรูป พร้อมอุปกรณ์</t>
  </si>
  <si>
    <t xml:space="preserve"> - รองรับปริมาณน้ำเสียไม่น้อยกว่า 800 ลิตร/วัน</t>
  </si>
  <si>
    <t>ระบบรีไซเคิลน้ำ (WATER RECYCLE SYSTEMS)</t>
  </si>
  <si>
    <t xml:space="preserve">สาธารณูปโภค </t>
  </si>
  <si>
    <t>HDPE PN.6 PE80 ท่อเมนส่ง-จ่ายน้ำดีให้อาคาร</t>
  </si>
  <si>
    <t xml:space="preserve"> - ขนาด 1 1/2 นิ้ว</t>
  </si>
  <si>
    <t xml:space="preserve"> - ขนาด 2 นิ้ว</t>
  </si>
  <si>
    <t>เครื่องปรับอากาศ อินเวอร์เตอร์ ( FCU &amp;  CDU )</t>
  </si>
  <si>
    <t>เครื่องปรับอากาศ ชนิดติดผนัง  ( Wall Type )</t>
  </si>
  <si>
    <t xml:space="preserve"> - ขนาด 12,000 บีทียูต่อชั่วโมง</t>
  </si>
  <si>
    <t xml:space="preserve"> - ขนาด 18,000 บีทียูต่อชั่วโมง</t>
  </si>
  <si>
    <t>Vibration Isolator,Hanger &amp; Support</t>
  </si>
  <si>
    <t>6.1.3</t>
  </si>
  <si>
    <t>6.1.4</t>
  </si>
  <si>
    <t>สวิตซ์สลับกันน้ำ  ( Weather Protection Isolating Switch , IP 66 )</t>
  </si>
  <si>
    <t xml:space="preserve"> - 2 ph  20 A.  </t>
  </si>
  <si>
    <t>6.1.5</t>
  </si>
  <si>
    <t>รางครอบท่อแอร์  (Slim duct)</t>
  </si>
  <si>
    <t>ระบบท่อน้ำยา  ท่อน้ำทิ้ง ( Refrigerant Pipe &amp; Drain Pipe)</t>
  </si>
  <si>
    <t>ท่อทองแดงชนิดม้วน  แบบหนาเบอร์ 22</t>
  </si>
  <si>
    <t xml:space="preserve"> -  ขนาด Dia 1/4"  ( Nominal OD.)</t>
  </si>
  <si>
    <t xml:space="preserve">ท่อทองแดงชนิดเส้นแบบแอล (Copper Pipe Hard Drawn Type L)     </t>
  </si>
  <si>
    <t xml:space="preserve"> -  ขนาด Dia 3/8" (9.5 mm.) </t>
  </si>
  <si>
    <t xml:space="preserve"> -  ขนาด Dia 1/2" (12.7 mm.)  </t>
  </si>
  <si>
    <t xml:space="preserve"> -  ขนาด Dia 5/8" (15.9 mm.) </t>
  </si>
  <si>
    <t>6.2.2</t>
  </si>
  <si>
    <t>ฉนวนหุ้มท่อทองแดง ความหนา 3/4" (Refrigerant Pipe Insulation  Thk. 3/4")</t>
  </si>
  <si>
    <t xml:space="preserve"> -  สำหรับท่อทองแดง ขนาด Dia 3/8"</t>
  </si>
  <si>
    <t xml:space="preserve"> -  สำหรับท่อทองแดง ขนาด Dia 5/8"</t>
  </si>
  <si>
    <t>อุปกรณ์เบ็ตเตล็ด</t>
  </si>
  <si>
    <t>6.2.3</t>
  </si>
  <si>
    <t>ท่อน้ำทิ้ง (Condensate Drain Pipe PVC  Class 8.5)</t>
  </si>
  <si>
    <t xml:space="preserve"> -  ขนาด Dia 3/4" (20 mm.)</t>
  </si>
  <si>
    <t>6.2.4</t>
  </si>
  <si>
    <t>ฉนวนหุ้มท่อน้ำทิ้ง ความหนา 1/2" ( Closed Cell Drain Pipe  Insulation  Thk.1/2")</t>
  </si>
  <si>
    <t xml:space="preserve"> -  สำหรับท่อน้ำทิ้ง ขนาด Dia 3/4" (20 mm.)</t>
  </si>
  <si>
    <t>6.4.1</t>
  </si>
  <si>
    <t>งานทดสอบระบบ  (Test &amp; Commissioning )</t>
  </si>
  <si>
    <t>พัดลมระบายอากาศ (Ventilating Fan)</t>
  </si>
  <si>
    <t xml:space="preserve">พัดลมแบบโคจรติดเพดาน ขนาด 16 นิ้ว </t>
  </si>
  <si>
    <t>6.4.2</t>
  </si>
  <si>
    <t>พัดลมดูดอากาศติดเพดาน ( CEILING  MOUNTED TYPE )</t>
  </si>
  <si>
    <t xml:space="preserve"> -  ปริมาณลม  67  CFM. @ 0.15 in.wg.</t>
  </si>
  <si>
    <t>6.4.3</t>
  </si>
  <si>
    <t>พัดลมดูดอากาศติดผนัง  ( WALL MOUNTED TYPE )</t>
  </si>
  <si>
    <t xml:space="preserve"> - ปริมาณลม  170  CFM.  w/Rain Hood</t>
  </si>
  <si>
    <t>6.4.4</t>
  </si>
  <si>
    <t xml:space="preserve"> Supports &amp; Hanger &amp; Accessories</t>
  </si>
  <si>
    <t>6.4.5</t>
  </si>
  <si>
    <t>ระบบไฟฟ้า และควบคุม</t>
  </si>
  <si>
    <t>6.4.6</t>
  </si>
  <si>
    <t xml:space="preserve">เทอร์โมสตัท ( Thermostat ) </t>
  </si>
  <si>
    <t>งานท่อลม และหน้ากากลม ( Duct Works &amp; Grille )</t>
  </si>
  <si>
    <t>6.5.1</t>
  </si>
  <si>
    <t>ท่อลมระบายอากาศ (PVC Class 5)</t>
  </si>
  <si>
    <t xml:space="preserve"> - ø 6 นิ้ว</t>
  </si>
  <si>
    <t>6.5.2</t>
  </si>
  <si>
    <t>ท่อลมอะลูมิเนียมยืดหยุ่น (Flexible Aluminum Duct)</t>
  </si>
  <si>
    <t>เหล็กยึดท่อ  และอุปกรณ์ (Hanger , Support &amp; Accessories)</t>
  </si>
  <si>
    <t>6.5.3</t>
  </si>
  <si>
    <t>หน้ากากลมและอุปกรณ์ประกอบ</t>
  </si>
  <si>
    <t xml:space="preserve">EAG.w/INS.(Exhaust Air Grille With Insect Screen) </t>
  </si>
  <si>
    <t xml:space="preserve"> - ขนาด  6" x 6"</t>
  </si>
  <si>
    <t>ชิ้น</t>
  </si>
  <si>
    <t>6.6.1</t>
  </si>
  <si>
    <t>เครื่องปรับอากาศ ชนิดแขวนใต้ฝ้า ( Ceiling Type )</t>
  </si>
  <si>
    <t xml:space="preserve"> - ขนาด 24,000 บีทียูต่อชั่วโมง</t>
  </si>
  <si>
    <t>6.1.6</t>
  </si>
  <si>
    <t>6.1.7</t>
  </si>
  <si>
    <t xml:space="preserve"> - 2 ph 35 A.  </t>
  </si>
  <si>
    <t>6.1.8</t>
  </si>
  <si>
    <t xml:space="preserve"> -  สำหรับท่อทองแดง ขนาด Dia 1/4"</t>
  </si>
  <si>
    <t xml:space="preserve"> -  สำหรับท่อทองแดง ขนาด Dia 1/2"</t>
  </si>
  <si>
    <t>6.2.5</t>
  </si>
  <si>
    <t>6.5.4</t>
  </si>
  <si>
    <t>6.5.5</t>
  </si>
  <si>
    <t>6.5.7</t>
  </si>
  <si>
    <t>6.5.8</t>
  </si>
  <si>
    <t>6.5.9</t>
  </si>
  <si>
    <t>6.6.2</t>
  </si>
  <si>
    <t>6.7.1</t>
  </si>
  <si>
    <t>เครื่องปรับอากาศ ชนิดสี่ทิศทาง ( Ceiling Mount Cassette 4-Way Type )</t>
  </si>
  <si>
    <t xml:space="preserve"> - ขนาด 30,000 บีทียูต่อชั่วโมง</t>
  </si>
  <si>
    <t>พัดลมแบบติดเพดาน</t>
  </si>
  <si>
    <t xml:space="preserve"> - ขนาด 48 นิ้ว</t>
  </si>
  <si>
    <t xml:space="preserve"> -  ปริมาณลม  62  CFM. @ 0.20 in.wg.</t>
  </si>
  <si>
    <t xml:space="preserve"> -  ปริมาณลม  80  CFM. @ 0.15 in.wg.</t>
  </si>
  <si>
    <t xml:space="preserve"> -  ปริมาณลม  111  CFM. @ 0.15 in.wg.</t>
  </si>
  <si>
    <t>6.5.6</t>
  </si>
  <si>
    <t xml:space="preserve"> - ø 8 นิ้ว</t>
  </si>
  <si>
    <t>6.6.3</t>
  </si>
  <si>
    <t xml:space="preserve"> - ขนาด  8" x 8"</t>
  </si>
  <si>
    <t>5.8.2</t>
  </si>
  <si>
    <t>5.1.3</t>
  </si>
  <si>
    <t>5.1.6</t>
  </si>
  <si>
    <t>5.1.7</t>
  </si>
  <si>
    <t>5.1.8</t>
  </si>
  <si>
    <t>5.1.9</t>
  </si>
  <si>
    <t>5.1.10</t>
  </si>
  <si>
    <t>5.1.11</t>
  </si>
  <si>
    <t>5.1.12</t>
  </si>
  <si>
    <t>5.1.13</t>
  </si>
  <si>
    <t>งานระบบประปาภายในอาคาร</t>
  </si>
  <si>
    <t>5.5.1</t>
  </si>
  <si>
    <t>5.5.4</t>
  </si>
  <si>
    <t>5.5.2</t>
  </si>
  <si>
    <t>5.5.3</t>
  </si>
  <si>
    <t>5.5.5</t>
  </si>
  <si>
    <t>5.5.6</t>
  </si>
  <si>
    <t>5.5.7</t>
  </si>
  <si>
    <t>5.5.8</t>
  </si>
  <si>
    <t>5.5.9</t>
  </si>
  <si>
    <t>5.5.10</t>
  </si>
  <si>
    <t>5.5.11</t>
  </si>
  <si>
    <t>5.5.12</t>
  </si>
  <si>
    <t>5.5.13</t>
  </si>
  <si>
    <t>5.6.1</t>
  </si>
  <si>
    <t>5.6.2</t>
  </si>
  <si>
    <t>5.6.3</t>
  </si>
  <si>
    <t>5.6.4</t>
  </si>
  <si>
    <t>5.6.5</t>
  </si>
  <si>
    <t>5.6.6</t>
  </si>
  <si>
    <t>5.6.7</t>
  </si>
  <si>
    <t>5.6.8</t>
  </si>
  <si>
    <t>5.6.9</t>
  </si>
  <si>
    <t>5.6.10</t>
  </si>
  <si>
    <t>5.7.1</t>
  </si>
  <si>
    <t>5.7.2</t>
  </si>
  <si>
    <t>5.7.3</t>
  </si>
  <si>
    <t>5.7.4</t>
  </si>
  <si>
    <t>5.7.5</t>
  </si>
  <si>
    <t>5.7.6</t>
  </si>
  <si>
    <t>5.8.1</t>
  </si>
  <si>
    <t>5.8.3</t>
  </si>
  <si>
    <t>5.9.1</t>
  </si>
  <si>
    <t>5.9.2</t>
  </si>
  <si>
    <t>5.9.3</t>
  </si>
  <si>
    <t>5.9.6</t>
  </si>
  <si>
    <t>5.9.4</t>
  </si>
  <si>
    <t>5.9.5</t>
  </si>
  <si>
    <t>5.9.7</t>
  </si>
  <si>
    <t>5.9.8</t>
  </si>
  <si>
    <t>5.9.9</t>
  </si>
  <si>
    <t>5.9.10</t>
  </si>
  <si>
    <t>5.9.11</t>
  </si>
  <si>
    <t>5.9.12</t>
  </si>
  <si>
    <t>5.9.13</t>
  </si>
  <si>
    <t>5.10.1</t>
  </si>
  <si>
    <t>5.10.2</t>
  </si>
  <si>
    <t>5.10.3</t>
  </si>
  <si>
    <t>5.10.4</t>
  </si>
  <si>
    <t>5.10.5</t>
  </si>
  <si>
    <t>5.10.6</t>
  </si>
  <si>
    <t>5.10.7</t>
  </si>
  <si>
    <t>5.10.8</t>
  </si>
  <si>
    <t>5.10.9</t>
  </si>
  <si>
    <t>5.10.10</t>
  </si>
  <si>
    <t>5.10.11</t>
  </si>
  <si>
    <t>5.10.12</t>
  </si>
  <si>
    <t>5.13.1</t>
  </si>
  <si>
    <t>5.13.2</t>
  </si>
  <si>
    <t>รวม หมวดงานระบบสุขาภิบาลภายนอก</t>
  </si>
  <si>
    <t>5.4 งานระบบสุขาภิบาลภายนอก</t>
  </si>
  <si>
    <t>กลุ่มงานที่ 2</t>
  </si>
  <si>
    <t>ครุภัณฑ์เฟอร์นิเจอร์ลอยตัว</t>
  </si>
  <si>
    <t>ครุภัณฑ์งานระบบไฟฟ้า</t>
  </si>
  <si>
    <t>ตู้เสื้อผ้า สำหรับ 1 คน</t>
  </si>
  <si>
    <t>โต๊ะหนังสือ พร้อมเก้าอี้ สำหรับ 1 คน</t>
  </si>
  <si>
    <t xml:space="preserve">ตู้เสื้อผ้า </t>
  </si>
  <si>
    <t xml:space="preserve">โต๊ะหนังสือ พร้อมเก้าอี้ </t>
  </si>
  <si>
    <t xml:space="preserve">2.4 Hardscape </t>
  </si>
  <si>
    <t>คอนกรีตหยาบรองพื้น</t>
  </si>
  <si>
    <t>ตาราง Factor F  งานอาคาร</t>
  </si>
  <si>
    <t>การคำนวณหาค่า Factor-F เฉลี่ย</t>
  </si>
  <si>
    <t>เงินล่วงหน้าจ่าย</t>
  </si>
  <si>
    <t>เงินประกันผลงานหัก</t>
  </si>
  <si>
    <t>ดอกเบี้ยเงินกู้</t>
  </si>
  <si>
    <t>Factor F =</t>
  </si>
  <si>
    <r>
      <t>D - ((D-E)*(A-</t>
    </r>
    <r>
      <rPr>
        <b/>
        <sz val="14"/>
        <color indexed="12"/>
        <rFont val="CordiaUPC"/>
        <family val="2"/>
        <charset val="222"/>
      </rPr>
      <t>B</t>
    </r>
    <r>
      <rPr>
        <b/>
        <sz val="14"/>
        <rFont val="CordiaUPC"/>
        <family val="2"/>
        <charset val="222"/>
      </rPr>
      <t>)/(</t>
    </r>
    <r>
      <rPr>
        <b/>
        <sz val="14"/>
        <color indexed="10"/>
        <rFont val="CordiaUPC"/>
        <family val="2"/>
        <charset val="222"/>
      </rPr>
      <t>C</t>
    </r>
    <r>
      <rPr>
        <b/>
        <sz val="14"/>
        <rFont val="CordiaUPC"/>
        <family val="2"/>
        <charset val="222"/>
      </rPr>
      <t>-</t>
    </r>
    <r>
      <rPr>
        <b/>
        <sz val="14"/>
        <color indexed="12"/>
        <rFont val="CordiaUPC"/>
        <family val="2"/>
        <charset val="222"/>
      </rPr>
      <t>B</t>
    </r>
    <r>
      <rPr>
        <b/>
        <sz val="14"/>
        <rFont val="CordiaUPC"/>
        <family val="2"/>
        <charset val="222"/>
      </rPr>
      <t>))</t>
    </r>
  </si>
  <si>
    <t>B</t>
  </si>
  <si>
    <t>B : ค่างานต้นทุนต่ำ</t>
  </si>
  <si>
    <t>(บาท)</t>
  </si>
  <si>
    <t>A</t>
  </si>
  <si>
    <t>A : ค่างานต้นทุนที่ประมาณราคาได้(วัสดุ+แรงงาน)</t>
  </si>
  <si>
    <t>C</t>
  </si>
  <si>
    <t>C : ค่างานต้นทุนสูง</t>
  </si>
  <si>
    <t>D</t>
  </si>
  <si>
    <t>D : Factor F ทุนต่ำ</t>
  </si>
  <si>
    <t>E</t>
  </si>
  <si>
    <t>E : Factor F ทุนสูง</t>
  </si>
  <si>
    <t>นำค่านี้ไปใช้ในการคำนวณ</t>
  </si>
  <si>
    <t>A * Factor F</t>
  </si>
  <si>
    <t>(ให้กรอกข้อมูลลงในช่อง A เท่านั้น)</t>
  </si>
  <si>
    <t>ทางเดินปูบล๊อค</t>
  </si>
  <si>
    <t>หมวดงานภูมิสถาปัตยกรรม (Softscape)</t>
  </si>
  <si>
    <t>3.4 งานภูมิสถาปัตยกรรม (Softscape)</t>
  </si>
  <si>
    <t>3.4.1</t>
  </si>
  <si>
    <t>3.4.2</t>
  </si>
  <si>
    <t>งานตีเส้นจราจร และคันหินหยุดรถยนต์</t>
  </si>
  <si>
    <t xml:space="preserve"> - สีทาเส้นจราจร</t>
  </si>
  <si>
    <t xml:space="preserve"> - คอนกรีตโครงสร้าง (สำหรับงานถนน,ทางเท้า)</t>
  </si>
  <si>
    <t xml:space="preserve"> - ขอบคันหินสำเร็จรูป</t>
  </si>
  <si>
    <t xml:space="preserve"> - เหล็กเส้นกลมผิวข้ออ้อย (RB) SD40</t>
  </si>
  <si>
    <t xml:space="preserve"> - อุปกรณ์ประกอบการติดตั้งอื่นๆ </t>
  </si>
  <si>
    <t xml:space="preserve"> - อุปกรณ์ประกอบการติดตั้งอื่นๆ</t>
  </si>
  <si>
    <t xml:space="preserve"> - ขอบกันล้อรถ</t>
  </si>
  <si>
    <t>เงินล่วงหน้าจ่าย........15...…...%</t>
  </si>
  <si>
    <t xml:space="preserve">อุปกรณ์ประกอบการติดตั้งอื่นๆ </t>
  </si>
  <si>
    <t xml:space="preserve">คอนกรีตหยาบรองพื้น </t>
  </si>
  <si>
    <t>จันทัน [/]2-150x50x20x3.2 mm. @3.00-4.00 m.</t>
  </si>
  <si>
    <t>อะเส [/]2-150x50x20x3.2 mm.</t>
  </si>
  <si>
    <t>แป [ 1-100x50x20x2.3 mm.</t>
  </si>
  <si>
    <t>ดั้ง [/]2-150x50x20x3.2 mm.</t>
  </si>
  <si>
    <t xml:space="preserve"> - คอนกรีตโครงสร้างทั่วไป</t>
  </si>
  <si>
    <t xml:space="preserve"> - คอนกรีตโครงสร้างสำหรับพื้น Post-tension</t>
  </si>
  <si>
    <t xml:space="preserve"> - เหล็กWiremesh #4mm. @0.30</t>
  </si>
  <si>
    <t xml:space="preserve"> - คอนกรีตหยาบรองพื้น</t>
  </si>
  <si>
    <t xml:space="preserve"> - บล๊อคปูทางเท้า ขนาด 0.40x0.40 ม.</t>
  </si>
  <si>
    <t>F6 พื้นทำผิวหินล้างสีเทา (รวมอยู่ในงานบันได)</t>
  </si>
  <si>
    <t>F7 พื้นขัดหยาบ</t>
  </si>
  <si>
    <t xml:space="preserve"> - เสาเอ็น-ทับหลัง หนา 0.10 ม.</t>
  </si>
  <si>
    <t xml:space="preserve"> - เสาเอ็น-ทับหลัง หนา 0.15 ม.</t>
  </si>
  <si>
    <t xml:space="preserve"> - กรุกระเบื้องเซรามิกผิวเงา ขนาด 0.30x0.30 (ผนังห้องน้ำ)</t>
  </si>
  <si>
    <t>C2 ฝ้ายิปซั่มบอร์ด T-BAR (กันชื้น) โครงคร่าวเหล็กชุบสังกะสีตามมาตรฐานผู้ผลิต</t>
  </si>
  <si>
    <t xml:space="preserve"> - จมูกบันไดอลูมิเนียม ขนาด 2"</t>
  </si>
  <si>
    <t xml:space="preserve"> - ลูกตั้ง ลูกนอน กรุกระเบื้อง</t>
  </si>
  <si>
    <t xml:space="preserve"> - ชานพัก กรุกระเบื้อง</t>
  </si>
  <si>
    <t xml:space="preserve"> - ราวกันตกสแตนเลส (ระเบียงห้องพัก)</t>
  </si>
  <si>
    <t xml:space="preserve"> - โถชักโครกสุขภัณท์ พร้อมฟลัชแทงค์ รุ่นประหยัดน้ำ</t>
  </si>
  <si>
    <t xml:space="preserve"> - รางน้ำฝนไวนิลสำเร็จรูป</t>
  </si>
  <si>
    <t xml:space="preserve"> - ป้ายอาคาร สังกะสีพับขึ้นรูปทำสีพ่นดำ</t>
  </si>
  <si>
    <t xml:space="preserve"> - แผงคอมโพสิท พร้อมโคร่งเคร่า</t>
  </si>
  <si>
    <t xml:space="preserve"> - แผงระแนงกันแดด</t>
  </si>
  <si>
    <t xml:space="preserve"> - ตู้ CONSUMER UNIT  8 ช่อง พร้อมเบรกเกอร์</t>
  </si>
  <si>
    <t>METER BOARD (MP)</t>
  </si>
  <si>
    <t xml:space="preserve"> - ตู้ METER BOARD (MP)</t>
  </si>
  <si>
    <t xml:space="preserve"> - เครื่องบันทึกภาพ NVR 16 Ch</t>
  </si>
  <si>
    <t xml:space="preserve"> - HARDDISK 6 TB</t>
  </si>
  <si>
    <t xml:space="preserve"> -  ACCESS SWITCH 16 PORT PoE</t>
  </si>
  <si>
    <t xml:space="preserve"> - RACK 19" 27U พร้อมอุปกรณ์ประกอบ</t>
  </si>
  <si>
    <t>D1 ประตูบานเปิดเดี่ยว ขนาด 0.90x2.00 ม.</t>
  </si>
  <si>
    <t>D2 ประตูบานเปิดคู่พร้อมช่องแสงติดตาย ขนาด 1.70x2.70 ม.</t>
  </si>
  <si>
    <t>D3 ประตูบานเปิดคู่ ขนาด 1.70x2.00 ม.</t>
  </si>
  <si>
    <t>D4 ประตูบานเปิดเดี่ยว UPVC ขนาด 0.70x2.00 ม.</t>
  </si>
  <si>
    <t>D5 ประตูบานเลื่อน ขนาด 1.10x2.00 ม.</t>
  </si>
  <si>
    <t>D6 ประตูบานเลื่อน ขนาด 1.10x2.00 ม.</t>
  </si>
  <si>
    <t>D7 ประตูบานเลื่อนคู่ ขนาด 3.70x2.00 ม.</t>
  </si>
  <si>
    <t>D8 ประตูบานเปิดคู่ ขนาด 1.70x2.00 ม.</t>
  </si>
  <si>
    <t>W1 หน้าต่างบานเลื่อน ขนาด 2.45x1.05 ม.</t>
  </si>
  <si>
    <t>W3 หน้าต่างบานกระทุ้ง ขนาด 3.05x2.30 ม.</t>
  </si>
  <si>
    <t>W2 หน้าต่างบานเลื่อน ขนาด 3.80x2.30 ม.</t>
  </si>
  <si>
    <t>W4 หน้าต่างบานกระทุ้ง ขนาด 1.55x0.45 ม.</t>
  </si>
  <si>
    <t>W5 หน้าต่างบานกระทุ้ง ขนาด 2.30x0.45 ม.</t>
  </si>
  <si>
    <t>W6 หน้าต่างบานกระทุ้ง ขนาด 0.80x0.45 ม.</t>
  </si>
  <si>
    <t>W7 หน้าต่างบานกระทุ้ง ขนาด 3.35x2.05 ม.</t>
  </si>
  <si>
    <t>F1 พื้น คสล. ปูกระเบื้องพอร์ซเลน ที่ผ่านขั้นตอนการเผาที่อุณหภูมิสูง มีความทนทานต่อรอยขีดข่วนและแข็งแรงชนิดผิวเงา ขนาด 0.60x0.60 ม.</t>
  </si>
  <si>
    <t>F2 พื้น คสล. ปูกระเบื้องพอร์ซเลน ที่ผ่านขั้นตอนการเผาที่อุณหภูมิสูง มีความทนทานต่อรอยขีดข่วนและแข็งแรงชนิดผิวเงา ขนาด 0.30x0.30 ม.</t>
  </si>
  <si>
    <t>F3 พื้นทากันซึม CEMENT BASE ก่อนปูกระเบื้องพอร์ซเลน ที่ผ่านขั้นตอนการเผาที่อุณหภูมิสูง มีความทนทานต่อรอยขีดข่วนและแข็งแรง ชนิดผิวกันลื่น ขนาด 0.30x0.30 ม.</t>
  </si>
  <si>
    <t>F4 พื้นคอนกรีตขัดมัน</t>
  </si>
  <si>
    <t>F5 พื้น คสล. ปูกระเบื้องพอร์ซเลน ที่ผ่านขั้นตอนการเผาที่อุณหภูมิสูง มีความทนทานต่อรอยขีดข่วนและแข็งแรงชนิดผิวเงา ขนาด 0.30x0.30 ม.</t>
  </si>
  <si>
    <t>F6 พื้นทำผิวหินล้าง</t>
  </si>
  <si>
    <t>F7 พื้นทำสแตมป์คอนกรีต</t>
  </si>
  <si>
    <t>C3 ฝ้าเพดาน Metail Sheet ลอนเล็ก หนา 0.30 มม.</t>
  </si>
  <si>
    <t xml:space="preserve"> - กระเบื้องพอร์ซเลน ที่ผ่านขั้นตอนการเผาที่อุณหภูมิสูง มีความทนทานต่อรอยขีดข่วนและแข็งแรงชนิดผิวเงา ขนาด 0.30x0.30 ม.</t>
  </si>
  <si>
    <t>คันปูนสำเร็จรูป</t>
  </si>
  <si>
    <t>บันไดทางเข้า</t>
  </si>
  <si>
    <t xml:space="preserve"> - ลูกตั้ง ลูกนอน กรุกระเบื้อง (F2)</t>
  </si>
  <si>
    <t xml:space="preserve"> - ชานพัก กรุกระเบื้อง (รวมอยู่ในวัสดุผิวพื้น)</t>
  </si>
  <si>
    <t>ทางลาด</t>
  </si>
  <si>
    <t xml:space="preserve"> - ราวกันตกสแตนเลส </t>
  </si>
  <si>
    <t xml:space="preserve"> - ที่กั้นโถปัสสาวะชาย</t>
  </si>
  <si>
    <t xml:space="preserve"> - โถปัสสาวะชายพร้อมปุ่มกด</t>
  </si>
  <si>
    <t xml:space="preserve"> - ชุดประตูห้องน้ำสำเร็จรูป</t>
  </si>
  <si>
    <t xml:space="preserve"> -  TOP หลังชักโครก</t>
  </si>
  <si>
    <t xml:space="preserve"> - ราวพยุงตัว</t>
  </si>
  <si>
    <t xml:space="preserve"> - ปุ่มกดสัญญาฉุกเฉิน (ห้องน้ำคนพิการ)</t>
  </si>
  <si>
    <t xml:space="preserve"> - ป้ายแสดงห้องน้ำ</t>
  </si>
  <si>
    <t xml:space="preserve"> - แผงคอมโพสิท พร้อมโคร่งเคร่า </t>
  </si>
  <si>
    <t xml:space="preserve"> - แผงระแนงกันแดด(อลูมิเนียม) สูง 0.60 ม.</t>
  </si>
  <si>
    <t xml:space="preserve"> - POWER ENERGY METER 1P (15/45)A</t>
  </si>
  <si>
    <t xml:space="preserve"> -  POWER ENERGY METER 3P (30/100)A</t>
  </si>
  <si>
    <t xml:space="preserve"> - MONITORING SOFTWARE</t>
  </si>
  <si>
    <t>งานเดินท่อภายนอกอาคาร</t>
  </si>
  <si>
    <t xml:space="preserve"> - งานขุดดิน</t>
  </si>
  <si>
    <t xml:space="preserve"> - ทรายหยาบรองพื้น</t>
  </si>
  <si>
    <t>งานล้อมต้นไม้</t>
  </si>
  <si>
    <t xml:space="preserve"> - เสาเข็มตัน [/] ขนาด 0.30 x 0.30 m. Safeload 30 Tons./pile ยาว 6 เมตร</t>
  </si>
  <si>
    <t>NETWORK</t>
  </si>
  <si>
    <t xml:space="preserve"> หมายเหตุ : การดำเนินการตามสัญญานี้ไม่รวมถึงงานส่วนขยายขอบเขตงานระบบไฟฟ้า</t>
  </si>
  <si>
    <t>ถนนภายใน</t>
  </si>
  <si>
    <t>ถนนภายนอกเชื่อมทางเข้าโครงการ</t>
  </si>
  <si>
    <t xml:space="preserve"> - บดอัดหินคลุก</t>
  </si>
  <si>
    <t xml:space="preserve"> - งานปรับเกลี่ยพื้นทางเดิม</t>
  </si>
  <si>
    <t xml:space="preserve"> - ทรายถม (ปรับระดับ)</t>
  </si>
  <si>
    <t xml:space="preserve"> - คอนกรีตโครงสร้าง (สำหรับงานถนน)</t>
  </si>
  <si>
    <t>แบบ  ปร. 4     ที่แนบ      มีจำนวน    หน้า</t>
  </si>
  <si>
    <t>รวมจำนวน 6 อาคาร (อาคารพักนักศึกษา) หมวดงานระบบสุขาภิบาล</t>
  </si>
  <si>
    <r>
      <t xml:space="preserve">หลังคา </t>
    </r>
    <r>
      <rPr>
        <sz val="14"/>
        <rFont val="TH Sarabun New"/>
        <family val="2"/>
      </rPr>
      <t>METAL SHEET</t>
    </r>
  </si>
  <si>
    <r>
      <t xml:space="preserve"> - แผ่นหลังคา </t>
    </r>
    <r>
      <rPr>
        <sz val="14"/>
        <rFont val="TH Sarabun New"/>
        <family val="2"/>
      </rPr>
      <t>METAL SHEET</t>
    </r>
    <r>
      <rPr>
        <sz val="16"/>
        <rFont val="TH Sarabun New"/>
        <family val="2"/>
      </rPr>
      <t xml:space="preserve"> หนา 0.40 มม. บุโฟมPU 25 มม.</t>
    </r>
  </si>
  <si>
    <r>
      <t xml:space="preserve"> - FLASHING (</t>
    </r>
    <r>
      <rPr>
        <sz val="14"/>
        <rFont val="TH Sarabun New"/>
        <family val="2"/>
      </rPr>
      <t>METAL SHEET)</t>
    </r>
  </si>
  <si>
    <t>เตียงเดี่ยว ขนาด 5 ฟุต</t>
  </si>
  <si>
    <t>เตียงเดี่ยว ขนาด 3 ฟุต</t>
  </si>
  <si>
    <t>ห้องเจ้าหน้าที่ดูแลหอพัก</t>
  </si>
  <si>
    <t>หนังสือกรมบัญชีกลางที่ กค 0433.2/ว.499   ลว. 28 สิงหาคม  2566</t>
  </si>
  <si>
    <t>ครุภัณฑ์เครื่องปรับอากาศ</t>
  </si>
  <si>
    <t>รวม อาคารพักบุคลากร เครื่องปรับอากาศและระบายอากาศ</t>
  </si>
  <si>
    <t>คณะกรรมการกำหนดราคากลาง</t>
  </si>
  <si>
    <t xml:space="preserve"> (ผู้ช่วยศาสตรจารย์สุธน   คงศักดิ์ตระกูล)</t>
  </si>
  <si>
    <t>ประธานกรรมการ</t>
  </si>
  <si>
    <t xml:space="preserve"> (ผู้ช่วยศาสตรจารย์อภิเดช    บุญเจือ)</t>
  </si>
  <si>
    <t xml:space="preserve"> (ผู้ช่วยศาสตรจารย์รุ่งเพชร    ก่องนอก)</t>
  </si>
  <si>
    <t>กรรมการ</t>
  </si>
  <si>
    <t xml:space="preserve">   กรรมการและเลขานุการ</t>
  </si>
  <si>
    <t xml:space="preserve">                               ........................................... </t>
  </si>
  <si>
    <t>รวมจำนวน 1 อาคาร (อาคารพักนักศึกษา) เครื่องปรับอากาศและระบายอากาศ</t>
  </si>
  <si>
    <t>รวมจำนวน 6 อาคาร (อาคารพักนักศึกษา) เครื่องปรับอากาศและระบายอากาศ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</si>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</sst>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2" formatCode="_-&quot;฿&quot;* #,##0_-;\-&quot;฿&quot;* #,##0_-;_-&quot;฿&quot;* &quot;-&quot;_-;_-@_-"/>
    <numFmt numFmtId="43" formatCode="_-* #,##0.00_-;\-* #,##0.00_-;_-* &quot;-&quot;??_-;_-@_-"/>
    <numFmt numFmtId="187" formatCode="_(* #,##0_);_(* \(#,##0\);_(* &quot;-&quot;_);_(@_)"/>
    <numFmt numFmtId="188" formatCode="_(* #,##0.00_);_(* \(#,##0.00\);_(* &quot;-&quot;??_);_(@_)"/>
    <numFmt numFmtId="189" formatCode="_(* #,##0_);_(* \(#,##0\);_(* &quot;-&quot;??_);_(@_)"/>
    <numFmt numFmtId="190" formatCode="_(* #,##0.00000_);_(* \(#,##0.00000\);_(* &quot;-&quot;??_);_(@_)"/>
    <numFmt numFmtId="191" formatCode="\t0.00E+00"/>
    <numFmt numFmtId="192" formatCode="&quot;฿&quot;\t#,##0_);\(&quot;฿&quot;\t#,##0\)"/>
    <numFmt numFmtId="193" formatCode="m/d/yy\ hh:mm"/>
    <numFmt numFmtId="194" formatCode="_(&quot;$&quot;* #,##0.000_);_(&quot;$&quot;* \(#,##0.000\);_(&quot;$&quot;* &quot;-&quot;??_);_(@_)"/>
    <numFmt numFmtId="195" formatCode="_(&quot;$&quot;* #,##0.0000_);_(&quot;$&quot;* \(#,##0.0000\);_(&quot;$&quot;* &quot;-&quot;??_);_(@_)"/>
    <numFmt numFmtId="196" formatCode="#,##0.0_);\(#,##0.0\)"/>
    <numFmt numFmtId="197" formatCode="0.0&quot;  &quot;"/>
    <numFmt numFmtId="198" formatCode="_-* #,##0.00000_-;\-* #,##0.00000_-;_-* &quot;-&quot;?????_-;_-@_-"/>
    <numFmt numFmtId="199" formatCode="#,##0.000000&quot; &quot;"/>
    <numFmt numFmtId="200" formatCode="#,###&quot;   &quot;"/>
    <numFmt numFmtId="201" formatCode="General_)"/>
    <numFmt numFmtId="202" formatCode="dd\-mm\-yy"/>
    <numFmt numFmtId="203" formatCode="_(* #,##0.0000_);_(* \(#,##0.0000\);_(* &quot;-&quot;??_);_(@_)"/>
    <numFmt numFmtId="204" formatCode="_-* #,##0_-;\-* #,##0_-;_-* &quot;-&quot;??_-;_-@_-"/>
    <numFmt numFmtId="205" formatCode="0.0"/>
    <numFmt numFmtId="206" formatCode="#,##0.0"/>
    <numFmt numFmtId="207" formatCode="_-* #,##0_-;\-* #,##0_-;_-* \-_-;_-@_-"/>
    <numFmt numFmtId="208" formatCode="#,##0.00&quot; $&quot;;[Red]\-#,##0.00&quot; $&quot;"/>
    <numFmt numFmtId="209" formatCode="0.0000"/>
    <numFmt numFmtId="210" formatCode="_-* #,##0.0000_-;\-* #,##0.0000_-;_-* &quot;-&quot;??_-;_-@_-"/>
    <numFmt numFmtId="211" formatCode="_-* #,##0.00000_-;\-* #,##0.00000_-;_-* &quot;-&quot;??_-;_-@_-"/>
  </numFmts>
  <fonts count="77">
    <font>
      <sz val="14"/>
      <name val="AngsanaUPC"/>
      <charset val="22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EucrosiaUPC"/>
      <family val="2"/>
      <charset val="222"/>
    </font>
    <font>
      <sz val="14"/>
      <name val="AngsanaUPC"/>
      <family val="1"/>
    </font>
    <font>
      <sz val="14"/>
      <name val="AngsanaUPC"/>
      <family val="1"/>
    </font>
    <font>
      <sz val="14"/>
      <name val="SV Rojchana"/>
    </font>
    <font>
      <sz val="10"/>
      <name val="Arial"/>
      <family val="2"/>
    </font>
    <font>
      <sz val="16"/>
      <name val="DilleniaUPC"/>
      <family val="1"/>
    </font>
    <font>
      <sz val="11"/>
      <name val="?? ?????"/>
      <family val="3"/>
      <charset val="255"/>
    </font>
    <font>
      <sz val="12"/>
      <name val="????"/>
      <charset val="136"/>
    </font>
    <font>
      <sz val="10"/>
      <name val="Helv"/>
      <family val="2"/>
    </font>
    <font>
      <sz val="11"/>
      <name val="??"/>
      <family val="1"/>
    </font>
    <font>
      <sz val="14"/>
      <name val="Cordia New"/>
      <family val="3"/>
    </font>
    <font>
      <sz val="12"/>
      <name val="Times New Roman"/>
      <family val="1"/>
    </font>
    <font>
      <sz val="12"/>
      <name val="Helv"/>
      <family val="2"/>
    </font>
    <font>
      <b/>
      <i/>
      <sz val="24"/>
      <color indexed="49"/>
      <name val="Arial Narrow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AngsanaUPC"/>
      <family val="1"/>
    </font>
    <font>
      <b/>
      <sz val="12"/>
      <name val="Arial"/>
      <family val="2"/>
    </font>
    <font>
      <b/>
      <i/>
      <sz val="18"/>
      <color indexed="28"/>
      <name val="AngsanaUPC"/>
      <family val="1"/>
    </font>
    <font>
      <b/>
      <sz val="14"/>
      <name val="Cordia New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b/>
      <sz val="14"/>
      <name val="Angsana New"/>
      <family val="1"/>
      <charset val="222"/>
    </font>
    <font>
      <sz val="7"/>
      <name val="Small Fonts"/>
      <family val="2"/>
    </font>
    <font>
      <sz val="14"/>
      <name val="AngsanaUPC"/>
      <family val="1"/>
    </font>
    <font>
      <b/>
      <sz val="14"/>
      <name val="TH SarabunPSK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1"/>
      <color theme="1"/>
      <name val="Tahoma"/>
      <family val="2"/>
      <scheme val="minor"/>
    </font>
    <font>
      <sz val="12"/>
      <name val="CordiaUPC"/>
      <family val="2"/>
      <charset val="222"/>
    </font>
    <font>
      <sz val="11"/>
      <color indexed="8"/>
      <name val="Tahoma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8"/>
      <name val="AngsanaUPC"/>
      <family val="1"/>
    </font>
    <font>
      <b/>
      <sz val="20"/>
      <name val="TH Sarabun New"/>
      <family val="2"/>
    </font>
    <font>
      <b/>
      <u/>
      <sz val="16"/>
      <name val="TH Sarabun New"/>
      <family val="2"/>
    </font>
    <font>
      <sz val="14"/>
      <color rgb="FF0000CC"/>
      <name val="TH Sarabun New"/>
      <family val="2"/>
    </font>
    <font>
      <sz val="16"/>
      <name val="AngsanaUPC"/>
      <family val="1"/>
      <charset val="222"/>
    </font>
    <font>
      <b/>
      <u val="singleAccounting"/>
      <sz val="14"/>
      <color rgb="FF0000CC"/>
      <name val="TH Sarabun New"/>
      <family val="2"/>
    </font>
    <font>
      <b/>
      <sz val="14"/>
      <name val="CordiaUPC"/>
      <family val="2"/>
      <charset val="222"/>
    </font>
    <font>
      <b/>
      <sz val="14"/>
      <color indexed="10"/>
      <name val="EucrosiaUPC"/>
      <family val="1"/>
      <charset val="222"/>
    </font>
    <font>
      <b/>
      <sz val="14"/>
      <color rgb="FFFF0000"/>
      <name val="Cordia New"/>
      <family val="2"/>
    </font>
    <font>
      <b/>
      <sz val="14"/>
      <color indexed="10"/>
      <name val="CordiaUPC"/>
      <family val="2"/>
      <charset val="222"/>
    </font>
    <font>
      <b/>
      <sz val="14"/>
      <color indexed="10"/>
      <name val="Cordia New"/>
      <family val="2"/>
    </font>
    <font>
      <b/>
      <sz val="14"/>
      <color indexed="12"/>
      <name val="CordiaUPC"/>
      <family val="2"/>
      <charset val="222"/>
    </font>
    <font>
      <sz val="14"/>
      <color indexed="12"/>
      <name val="Cordia New"/>
      <family val="2"/>
    </font>
    <font>
      <i/>
      <sz val="14"/>
      <name val="CordiaUPC"/>
      <family val="2"/>
      <charset val="222"/>
    </font>
    <font>
      <b/>
      <sz val="13"/>
      <name val="CordiaUPC"/>
      <family val="2"/>
      <charset val="222"/>
    </font>
    <font>
      <b/>
      <sz val="14"/>
      <color indexed="21"/>
      <name val="CordiaUPC"/>
      <family val="2"/>
      <charset val="222"/>
    </font>
    <font>
      <b/>
      <sz val="14"/>
      <color indexed="8"/>
      <name val="CordiaUPC"/>
      <family val="2"/>
      <charset val="222"/>
    </font>
    <font>
      <b/>
      <i/>
      <sz val="14"/>
      <color indexed="12"/>
      <name val="CordiaUPC"/>
      <family val="2"/>
      <charset val="222"/>
    </font>
    <font>
      <b/>
      <i/>
      <sz val="14"/>
      <color indexed="8"/>
      <name val="CordiaUPC"/>
      <family val="2"/>
      <charset val="222"/>
    </font>
    <font>
      <b/>
      <sz val="14"/>
      <color indexed="61"/>
      <name val="CordiaUPC"/>
      <family val="2"/>
      <charset val="222"/>
    </font>
    <font>
      <b/>
      <u val="singleAccounting"/>
      <sz val="16"/>
      <name val="TH Sarabun New"/>
      <family val="2"/>
    </font>
    <font>
      <sz val="8"/>
      <name val="AngsanaUPC"/>
      <family val="1"/>
      <charset val="66"/>
    </font>
    <font>
      <u val="singleAccounting"/>
      <sz val="16"/>
      <name val="TH Sarabun New"/>
      <family val="2"/>
    </font>
    <font>
      <sz val="14"/>
      <color rgb="FFC00000"/>
      <name val="TH Sarabun New"/>
      <family val="2"/>
    </font>
    <font>
      <sz val="13"/>
      <name val="TH Sarabun New"/>
      <family val="2"/>
    </font>
    <font>
      <b/>
      <sz val="16"/>
      <color rgb="FFC00000"/>
      <name val="TH Sarabun New"/>
      <family val="2"/>
    </font>
    <font>
      <b/>
      <sz val="16"/>
      <color rgb="FF0000CC"/>
      <name val="TH Sarabun New"/>
      <family val="2"/>
    </font>
    <font>
      <sz val="16"/>
      <color theme="1"/>
      <name val="TH Sarabun New"/>
      <family val="2"/>
    </font>
    <font>
      <sz val="14"/>
      <color rgb="FFFF0000"/>
      <name val="TH Sarabun New"/>
      <family val="2"/>
    </font>
    <font>
      <b/>
      <sz val="16"/>
      <name val="Cordia New"/>
      <family val="2"/>
    </font>
    <font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sz val="16"/>
      <color theme="0"/>
      <name val="TH Sarabun New"/>
      <family val="2"/>
    </font>
    <font>
      <sz val="16"/>
      <color theme="4"/>
      <name val="TH Sarabun New"/>
      <family val="2"/>
    </font>
    <font>
      <sz val="16"/>
      <color theme="3"/>
      <name val="TH Sarabun New"/>
      <family val="2"/>
    </font>
    <font>
      <sz val="14"/>
      <color theme="3"/>
      <name val="TH Sarabun New"/>
      <family val="2"/>
    </font>
    <font>
      <sz val="16"/>
      <color rgb="FF333399"/>
      <name val="TH Sarabun New"/>
      <family val="2"/>
    </font>
    <font>
      <sz val="14"/>
      <color rgb="FF333399"/>
      <name val="TH Sarabun Ne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EA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7">
    <xf numFmtId="0" fontId="0" fillId="0" borderId="0"/>
    <xf numFmtId="0" fontId="8" fillId="0" borderId="0">
      <alignment vertical="center"/>
    </xf>
    <xf numFmtId="201" fontId="7" fillId="0" borderId="0" applyFont="0" applyFill="0" applyBorder="0" applyAlignment="0" applyProtection="0"/>
    <xf numFmtId="199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4" fontId="13" fillId="0" borderId="0" applyFont="0" applyFill="0" applyBorder="0" applyAlignment="0" applyProtection="0"/>
    <xf numFmtId="192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200" fontId="7" fillId="0" borderId="0" applyFont="0" applyFill="0" applyBorder="0" applyAlignment="0" applyProtection="0"/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0" fontId="14" fillId="0" borderId="0"/>
    <xf numFmtId="0" fontId="17" fillId="0" borderId="0"/>
    <xf numFmtId="9" fontId="9" fillId="2" borderId="0"/>
    <xf numFmtId="0" fontId="18" fillId="3" borderId="1">
      <alignment horizontal="centerContinuous" vertical="top"/>
    </xf>
    <xf numFmtId="0" fontId="9" fillId="0" borderId="0" applyFill="0" applyBorder="0" applyAlignment="0"/>
    <xf numFmtId="196" fontId="13" fillId="0" borderId="0" applyFill="0" applyBorder="0" applyAlignment="0"/>
    <xf numFmtId="0" fontId="16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194" fontId="7" fillId="0" borderId="0" applyFill="0" applyBorder="0" applyAlignment="0"/>
    <xf numFmtId="197" fontId="10" fillId="0" borderId="0" applyFill="0" applyBorder="0" applyAlignment="0"/>
    <xf numFmtId="196" fontId="13" fillId="0" borderId="0" applyFill="0" applyBorder="0" applyAlignment="0"/>
    <xf numFmtId="194" fontId="7" fillId="0" borderId="0" applyFont="0" applyFill="0" applyBorder="0" applyAlignment="0" applyProtection="0"/>
    <xf numFmtId="0" fontId="18" fillId="3" borderId="1">
      <alignment horizontal="centerContinuous" vertical="top"/>
    </xf>
    <xf numFmtId="196" fontId="13" fillId="0" borderId="0" applyFont="0" applyFill="0" applyBorder="0" applyAlignment="0" applyProtection="0"/>
    <xf numFmtId="14" fontId="21" fillId="0" borderId="0" applyFill="0" applyBorder="0" applyAlignment="0"/>
    <xf numFmtId="15" fontId="22" fillId="4" borderId="0">
      <alignment horizontal="centerContinuous"/>
    </xf>
    <xf numFmtId="194" fontId="7" fillId="0" borderId="0" applyFill="0" applyBorder="0" applyAlignment="0"/>
    <xf numFmtId="196" fontId="13" fillId="0" borderId="0" applyFill="0" applyBorder="0" applyAlignment="0"/>
    <xf numFmtId="194" fontId="7" fillId="0" borderId="0" applyFill="0" applyBorder="0" applyAlignment="0"/>
    <xf numFmtId="197" fontId="10" fillId="0" borderId="0" applyFill="0" applyBorder="0" applyAlignment="0"/>
    <xf numFmtId="196" fontId="13" fillId="0" borderId="0" applyFill="0" applyBorder="0" applyAlignment="0"/>
    <xf numFmtId="38" fontId="19" fillId="3" borderId="0" applyNumberFormat="0" applyBorder="0" applyAlignment="0" applyProtection="0"/>
    <xf numFmtId="0" fontId="23" fillId="0" borderId="2" applyNumberFormat="0" applyAlignment="0" applyProtection="0">
      <alignment horizontal="left" vertical="center"/>
    </xf>
    <xf numFmtId="0" fontId="23" fillId="0" borderId="3">
      <alignment horizontal="left" vertical="center"/>
    </xf>
    <xf numFmtId="10" fontId="19" fillId="5" borderId="4" applyNumberFormat="0" applyBorder="0" applyAlignment="0" applyProtection="0"/>
    <xf numFmtId="194" fontId="7" fillId="0" borderId="0" applyFill="0" applyBorder="0" applyAlignment="0"/>
    <xf numFmtId="196" fontId="13" fillId="0" borderId="0" applyFill="0" applyBorder="0" applyAlignment="0"/>
    <xf numFmtId="194" fontId="7" fillId="0" borderId="0" applyFill="0" applyBorder="0" applyAlignment="0"/>
    <xf numFmtId="197" fontId="10" fillId="0" borderId="0" applyFill="0" applyBorder="0" applyAlignment="0"/>
    <xf numFmtId="196" fontId="13" fillId="0" borderId="0" applyFill="0" applyBorder="0" applyAlignment="0"/>
    <xf numFmtId="198" fontId="6" fillId="0" borderId="0"/>
    <xf numFmtId="0" fontId="15" fillId="0" borderId="0" applyFont="0" applyFill="0" applyBorder="0" applyAlignment="0" applyProtection="0"/>
    <xf numFmtId="194" fontId="7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0" fontId="20" fillId="0" borderId="0" applyFont="0" applyFill="0" applyBorder="0" applyAlignment="0" applyProtection="0"/>
    <xf numFmtId="194" fontId="7" fillId="0" borderId="0" applyFill="0" applyBorder="0" applyAlignment="0"/>
    <xf numFmtId="196" fontId="13" fillId="0" borderId="0" applyFill="0" applyBorder="0" applyAlignment="0"/>
    <xf numFmtId="194" fontId="7" fillId="0" borderId="0" applyFill="0" applyBorder="0" applyAlignment="0"/>
    <xf numFmtId="197" fontId="10" fillId="0" borderId="0" applyFill="0" applyBorder="0" applyAlignment="0"/>
    <xf numFmtId="196" fontId="13" fillId="0" borderId="0" applyFill="0" applyBorder="0" applyAlignment="0"/>
    <xf numFmtId="0" fontId="24" fillId="2" borderId="0"/>
    <xf numFmtId="49" fontId="21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193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8" fillId="0" borderId="8" applyNumberFormat="0" applyFont="0" applyBorder="0" applyAlignment="0" applyProtection="0"/>
    <xf numFmtId="43" fontId="26" fillId="0" borderId="0" applyFont="0" applyFill="0" applyBorder="0" applyAlignment="0" applyProtection="0"/>
    <xf numFmtId="37" fontId="29" fillId="0" borderId="0"/>
    <xf numFmtId="43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30" fillId="0" borderId="0"/>
    <xf numFmtId="43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9" fillId="0" borderId="0"/>
    <xf numFmtId="0" fontId="6" fillId="0" borderId="0"/>
    <xf numFmtId="43" fontId="9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0" fontId="9" fillId="0" borderId="0"/>
    <xf numFmtId="0" fontId="2" fillId="0" borderId="0"/>
    <xf numFmtId="0" fontId="9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6" fillId="0" borderId="0"/>
    <xf numFmtId="188" fontId="9" fillId="0" borderId="0" applyFont="0" applyFill="0" applyBorder="0" applyAlignment="0" applyProtection="0"/>
    <xf numFmtId="0" fontId="26" fillId="0" borderId="0"/>
    <xf numFmtId="0" fontId="26" fillId="0" borderId="0"/>
    <xf numFmtId="0" fontId="6" fillId="0" borderId="0"/>
    <xf numFmtId="188" fontId="27" fillId="0" borderId="0" applyFont="0" applyFill="0" applyBorder="0" applyAlignment="0" applyProtection="0"/>
    <xf numFmtId="0" fontId="6" fillId="0" borderId="0"/>
    <xf numFmtId="188" fontId="34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34" fillId="0" borderId="0" applyFont="0" applyFill="0" applyBorder="0" applyAlignment="0" applyProtection="0"/>
    <xf numFmtId="187" fontId="35" fillId="0" borderId="0"/>
    <xf numFmtId="188" fontId="36" fillId="0" borderId="0" applyFont="0" applyFill="0" applyBorder="0" applyAlignment="0" applyProtection="0"/>
    <xf numFmtId="0" fontId="34" fillId="0" borderId="0"/>
    <xf numFmtId="0" fontId="43" fillId="0" borderId="0"/>
    <xf numFmtId="188" fontId="43" fillId="0" borderId="0" applyFont="0" applyFill="0" applyBorder="0" applyAlignment="0" applyProtection="0"/>
    <xf numFmtId="0" fontId="6" fillId="0" borderId="0"/>
    <xf numFmtId="207" fontId="6" fillId="0" borderId="0" applyFont="0" applyFill="0" applyBorder="0" applyAlignment="0" applyProtection="0"/>
    <xf numFmtId="0" fontId="26" fillId="0" borderId="0"/>
    <xf numFmtId="0" fontId="6" fillId="0" borderId="0"/>
    <xf numFmtId="188" fontId="26" fillId="0" borderId="0" applyFont="0" applyFill="0" applyBorder="0" applyAlignment="0" applyProtection="0"/>
    <xf numFmtId="208" fontId="6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0" fontId="9" fillId="0" borderId="0"/>
    <xf numFmtId="0" fontId="26" fillId="0" borderId="0"/>
    <xf numFmtId="0" fontId="6" fillId="0" borderId="0"/>
    <xf numFmtId="194" fontId="6" fillId="0" borderId="0" applyFill="0" applyBorder="0" applyAlignment="0"/>
    <xf numFmtId="194" fontId="6" fillId="0" borderId="0" applyFont="0" applyFill="0" applyBorder="0" applyAlignment="0" applyProtection="0"/>
    <xf numFmtId="194" fontId="6" fillId="0" borderId="0" applyFill="0" applyBorder="0" applyAlignment="0"/>
    <xf numFmtId="0" fontId="6" fillId="0" borderId="0"/>
    <xf numFmtId="194" fontId="6" fillId="0" borderId="0" applyFill="0" applyBorder="0" applyAlignment="0"/>
    <xf numFmtId="194" fontId="6" fillId="0" borderId="0" applyFill="0" applyBorder="0" applyAlignment="0"/>
    <xf numFmtId="194" fontId="6" fillId="0" borderId="0" applyFill="0" applyBorder="0" applyAlignment="0"/>
    <xf numFmtId="0" fontId="6" fillId="0" borderId="0"/>
    <xf numFmtId="10" fontId="9" fillId="0" borderId="0" applyFont="0" applyFill="0" applyBorder="0" applyAlignment="0" applyProtection="0"/>
    <xf numFmtId="194" fontId="6" fillId="0" borderId="0" applyFill="0" applyBorder="0" applyAlignment="0"/>
    <xf numFmtId="194" fontId="6" fillId="0" borderId="0" applyFill="0" applyBorder="0" applyAlignment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639">
    <xf numFmtId="0" fontId="0" fillId="0" borderId="0" xfId="0"/>
    <xf numFmtId="43" fontId="31" fillId="0" borderId="0" xfId="70" applyFont="1" applyFill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43" fontId="33" fillId="0" borderId="0" xfId="70" applyFont="1" applyAlignment="1">
      <alignment horizontal="left" vertical="center"/>
    </xf>
    <xf numFmtId="43" fontId="32" fillId="0" borderId="8" xfId="70" applyFont="1" applyFill="1" applyBorder="1" applyAlignment="1">
      <alignment horizontal="left" vertical="center"/>
    </xf>
    <xf numFmtId="43" fontId="32" fillId="0" borderId="8" xfId="70" applyFont="1" applyBorder="1" applyAlignment="1">
      <alignment horizontal="left" vertical="center"/>
    </xf>
    <xf numFmtId="43" fontId="32" fillId="0" borderId="8" xfId="70" applyFont="1" applyFill="1" applyBorder="1" applyAlignment="1">
      <alignment horizontal="center" vertical="center"/>
    </xf>
    <xf numFmtId="43" fontId="32" fillId="0" borderId="11" xfId="70" applyFont="1" applyFill="1" applyBorder="1" applyAlignment="1">
      <alignment horizontal="left" vertical="center"/>
    </xf>
    <xf numFmtId="43" fontId="32" fillId="0" borderId="11" xfId="70" applyFont="1" applyBorder="1" applyAlignment="1">
      <alignment horizontal="left" vertical="center"/>
    </xf>
    <xf numFmtId="43" fontId="32" fillId="0" borderId="11" xfId="70" applyFont="1" applyFill="1" applyBorder="1" applyAlignment="1">
      <alignment horizontal="center" vertical="center"/>
    </xf>
    <xf numFmtId="43" fontId="38" fillId="0" borderId="0" xfId="70" applyFont="1" applyAlignment="1">
      <alignment vertical="center"/>
    </xf>
    <xf numFmtId="43" fontId="38" fillId="0" borderId="0" xfId="70" applyFont="1" applyFill="1" applyAlignment="1">
      <alignment horizontal="left" vertical="center"/>
    </xf>
    <xf numFmtId="43" fontId="33" fillId="0" borderId="16" xfId="70" applyFont="1" applyFill="1" applyBorder="1" applyAlignment="1">
      <alignment horizontal="center" vertical="top"/>
    </xf>
    <xf numFmtId="43" fontId="33" fillId="0" borderId="6" xfId="70" applyFont="1" applyFill="1" applyBorder="1" applyAlignment="1">
      <alignment horizontal="center" vertical="top"/>
    </xf>
    <xf numFmtId="188" fontId="33" fillId="0" borderId="11" xfId="84" applyFont="1" applyFill="1" applyBorder="1" applyAlignment="1">
      <alignment horizontal="center" vertical="top"/>
    </xf>
    <xf numFmtId="43" fontId="38" fillId="0" borderId="6" xfId="70" applyFont="1" applyFill="1" applyBorder="1" applyAlignment="1">
      <alignment horizontal="center" vertical="center"/>
    </xf>
    <xf numFmtId="43" fontId="38" fillId="0" borderId="0" xfId="70" applyFont="1" applyFill="1" applyAlignment="1">
      <alignment vertical="center"/>
    </xf>
    <xf numFmtId="0" fontId="32" fillId="0" borderId="6" xfId="0" applyFont="1" applyBorder="1" applyAlignment="1">
      <alignment horizontal="center" vertical="top"/>
    </xf>
    <xf numFmtId="43" fontId="33" fillId="0" borderId="16" xfId="70" applyFont="1" applyFill="1" applyBorder="1" applyAlignment="1">
      <alignment vertical="top"/>
    </xf>
    <xf numFmtId="43" fontId="33" fillId="0" borderId="0" xfId="70" applyFont="1" applyFill="1" applyAlignment="1">
      <alignment horizontal="left" vertical="center"/>
    </xf>
    <xf numFmtId="188" fontId="32" fillId="0" borderId="6" xfId="84" applyFont="1" applyFill="1" applyBorder="1" applyAlignment="1">
      <alignment horizontal="center" vertical="top"/>
    </xf>
    <xf numFmtId="43" fontId="32" fillId="0" borderId="16" xfId="70" applyFont="1" applyFill="1" applyBorder="1" applyAlignment="1">
      <alignment horizontal="center" vertical="top"/>
    </xf>
    <xf numFmtId="43" fontId="32" fillId="0" borderId="6" xfId="70" applyFont="1" applyFill="1" applyBorder="1" applyAlignment="1">
      <alignment horizontal="center" vertical="top"/>
    </xf>
    <xf numFmtId="0" fontId="33" fillId="0" borderId="6" xfId="70" applyNumberFormat="1" applyFont="1" applyFill="1" applyBorder="1" applyAlignment="1">
      <alignment horizontal="center" vertical="center"/>
    </xf>
    <xf numFmtId="43" fontId="33" fillId="0" borderId="5" xfId="70" applyFont="1" applyFill="1" applyBorder="1" applyAlignment="1">
      <alignment horizontal="center" vertical="center"/>
    </xf>
    <xf numFmtId="43" fontId="32" fillId="0" borderId="6" xfId="70" applyFont="1" applyFill="1" applyBorder="1" applyAlignment="1">
      <alignment horizontal="center" vertical="center"/>
    </xf>
    <xf numFmtId="0" fontId="32" fillId="0" borderId="6" xfId="70" applyNumberFormat="1" applyFont="1" applyFill="1" applyBorder="1" applyAlignment="1">
      <alignment horizontal="center" vertical="center"/>
    </xf>
    <xf numFmtId="43" fontId="33" fillId="0" borderId="0" xfId="70" applyFont="1" applyFill="1" applyAlignment="1">
      <alignment vertical="center"/>
    </xf>
    <xf numFmtId="43" fontId="33" fillId="0" borderId="6" xfId="70" applyFont="1" applyFill="1" applyBorder="1" applyAlignment="1">
      <alignment horizontal="center" vertical="center"/>
    </xf>
    <xf numFmtId="43" fontId="33" fillId="0" borderId="35" xfId="70" applyFont="1" applyFill="1" applyBorder="1" applyAlignment="1">
      <alignment horizontal="center" vertical="center"/>
    </xf>
    <xf numFmtId="0" fontId="33" fillId="0" borderId="6" xfId="89" applyFont="1" applyBorder="1" applyAlignment="1">
      <alignment horizontal="center" vertical="center"/>
    </xf>
    <xf numFmtId="43" fontId="33" fillId="0" borderId="0" xfId="70" applyFont="1" applyAlignment="1">
      <alignment vertical="center"/>
    </xf>
    <xf numFmtId="0" fontId="32" fillId="14" borderId="44" xfId="70" applyNumberFormat="1" applyFont="1" applyFill="1" applyBorder="1" applyAlignment="1" applyProtection="1">
      <alignment horizontal="center" vertical="center"/>
    </xf>
    <xf numFmtId="43" fontId="32" fillId="14" borderId="44" xfId="70" applyFont="1" applyFill="1" applyBorder="1" applyAlignment="1" applyProtection="1">
      <alignment horizontal="center" vertical="center" shrinkToFit="1"/>
    </xf>
    <xf numFmtId="43" fontId="32" fillId="14" borderId="44" xfId="70" applyFont="1" applyFill="1" applyBorder="1" applyAlignment="1">
      <alignment horizontal="center" vertical="center"/>
    </xf>
    <xf numFmtId="43" fontId="38" fillId="0" borderId="0" xfId="70" applyFont="1" applyAlignment="1">
      <alignment horizontal="center" vertical="center"/>
    </xf>
    <xf numFmtId="204" fontId="38" fillId="0" borderId="0" xfId="70" applyNumberFormat="1" applyFont="1" applyFill="1" applyAlignment="1">
      <alignment horizontal="center" vertical="center"/>
    </xf>
    <xf numFmtId="204" fontId="38" fillId="0" borderId="0" xfId="70" applyNumberFormat="1" applyFont="1" applyFill="1" applyAlignment="1">
      <alignment vertical="center"/>
    </xf>
    <xf numFmtId="43" fontId="38" fillId="0" borderId="0" xfId="70" applyFont="1" applyFill="1" applyAlignment="1">
      <alignment horizontal="center" vertical="center"/>
    </xf>
    <xf numFmtId="43" fontId="32" fillId="0" borderId="40" xfId="70" applyFont="1" applyBorder="1" applyAlignment="1">
      <alignment horizontal="left" vertical="center"/>
    </xf>
    <xf numFmtId="43" fontId="37" fillId="12" borderId="19" xfId="70" applyFont="1" applyFill="1" applyBorder="1" applyAlignment="1">
      <alignment horizontal="center" vertical="center"/>
    </xf>
    <xf numFmtId="43" fontId="32" fillId="0" borderId="40" xfId="70" applyFont="1" applyFill="1" applyBorder="1" applyAlignment="1">
      <alignment horizontal="left" vertical="center"/>
    </xf>
    <xf numFmtId="43" fontId="32" fillId="0" borderId="40" xfId="70" applyFont="1" applyFill="1" applyBorder="1" applyAlignment="1">
      <alignment horizontal="center" vertical="center"/>
    </xf>
    <xf numFmtId="43" fontId="32" fillId="0" borderId="40" xfId="70" applyFont="1" applyFill="1" applyBorder="1" applyAlignment="1">
      <alignment vertical="center"/>
    </xf>
    <xf numFmtId="43" fontId="32" fillId="9" borderId="4" xfId="70" applyFont="1" applyFill="1" applyBorder="1" applyAlignment="1">
      <alignment horizontal="center" vertical="center"/>
    </xf>
    <xf numFmtId="43" fontId="42" fillId="0" borderId="0" xfId="70" applyFont="1" applyFill="1" applyAlignment="1">
      <alignment vertical="center"/>
    </xf>
    <xf numFmtId="43" fontId="33" fillId="0" borderId="0" xfId="70" applyFont="1" applyAlignment="1">
      <alignment horizontal="center" vertical="center"/>
    </xf>
    <xf numFmtId="43" fontId="33" fillId="0" borderId="0" xfId="70" applyFont="1" applyFill="1" applyAlignment="1">
      <alignment horizontal="center" vertical="center"/>
    </xf>
    <xf numFmtId="0" fontId="33" fillId="0" borderId="5" xfId="89" quotePrefix="1" applyFont="1" applyBorder="1" applyAlignment="1">
      <alignment horizontal="left" vertical="center" wrapText="1"/>
    </xf>
    <xf numFmtId="43" fontId="33" fillId="0" borderId="16" xfId="70" applyFont="1" applyFill="1" applyBorder="1" applyAlignment="1">
      <alignment horizontal="center" vertical="center"/>
    </xf>
    <xf numFmtId="43" fontId="33" fillId="0" borderId="15" xfId="70" applyFont="1" applyFill="1" applyBorder="1" applyAlignment="1">
      <alignment vertical="center"/>
    </xf>
    <xf numFmtId="2" fontId="41" fillId="0" borderId="6" xfId="0" applyNumberFormat="1" applyFont="1" applyBorder="1" applyAlignment="1">
      <alignment vertical="center" wrapText="1"/>
    </xf>
    <xf numFmtId="43" fontId="32" fillId="0" borderId="16" xfId="70" applyFont="1" applyFill="1" applyBorder="1" applyAlignment="1">
      <alignment horizontal="center" vertical="center"/>
    </xf>
    <xf numFmtId="188" fontId="32" fillId="0" borderId="11" xfId="84" applyFont="1" applyFill="1" applyBorder="1" applyAlignment="1">
      <alignment horizontal="center" vertical="center"/>
    </xf>
    <xf numFmtId="43" fontId="33" fillId="0" borderId="23" xfId="70" applyFont="1" applyFill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188" fontId="33" fillId="0" borderId="6" xfId="0" applyNumberFormat="1" applyFont="1" applyBorder="1" applyAlignment="1">
      <alignment vertical="center"/>
    </xf>
    <xf numFmtId="0" fontId="33" fillId="0" borderId="6" xfId="83" applyNumberFormat="1" applyFont="1" applyFill="1" applyBorder="1" applyAlignment="1">
      <alignment horizontal="center" vertical="center"/>
    </xf>
    <xf numFmtId="43" fontId="33" fillId="0" borderId="16" xfId="70" applyFont="1" applyFill="1" applyBorder="1" applyAlignment="1" applyProtection="1">
      <alignment horizontal="center" vertical="center"/>
      <protection locked="0"/>
    </xf>
    <xf numFmtId="43" fontId="33" fillId="0" borderId="6" xfId="70" applyFont="1" applyFill="1" applyBorder="1" applyAlignment="1" applyProtection="1">
      <alignment horizontal="center" vertical="center"/>
      <protection locked="0"/>
    </xf>
    <xf numFmtId="188" fontId="33" fillId="0" borderId="11" xfId="83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horizontal="left" vertical="center" wrapText="1"/>
    </xf>
    <xf numFmtId="188" fontId="33" fillId="0" borderId="11" xfId="84" applyFont="1" applyFill="1" applyBorder="1" applyAlignment="1">
      <alignment horizontal="center" vertical="center"/>
    </xf>
    <xf numFmtId="188" fontId="33" fillId="0" borderId="6" xfId="84" applyFont="1" applyFill="1" applyBorder="1" applyAlignment="1">
      <alignment horizontal="center" vertical="center"/>
    </xf>
    <xf numFmtId="43" fontId="33" fillId="0" borderId="12" xfId="70" applyFont="1" applyFill="1" applyBorder="1" applyAlignment="1">
      <alignment horizontal="center" vertical="center"/>
    </xf>
    <xf numFmtId="43" fontId="32" fillId="0" borderId="6" xfId="70" applyFont="1" applyFill="1" applyBorder="1" applyAlignment="1">
      <alignment vertical="center"/>
    </xf>
    <xf numFmtId="43" fontId="33" fillId="0" borderId="8" xfId="70" applyFont="1" applyFill="1" applyBorder="1" applyAlignment="1">
      <alignment vertical="center"/>
    </xf>
    <xf numFmtId="43" fontId="33" fillId="0" borderId="37" xfId="70" applyFont="1" applyFill="1" applyBorder="1" applyAlignment="1">
      <alignment vertical="center"/>
    </xf>
    <xf numFmtId="43" fontId="33" fillId="0" borderId="36" xfId="70" applyFont="1" applyFill="1" applyBorder="1" applyAlignment="1">
      <alignment vertical="center"/>
    </xf>
    <xf numFmtId="43" fontId="33" fillId="0" borderId="16" xfId="70" applyFont="1" applyFill="1" applyBorder="1" applyAlignment="1">
      <alignment vertical="center"/>
    </xf>
    <xf numFmtId="43" fontId="33" fillId="0" borderId="11" xfId="70" applyFont="1" applyFill="1" applyBorder="1" applyAlignment="1">
      <alignment vertical="center"/>
    </xf>
    <xf numFmtId="0" fontId="32" fillId="12" borderId="19" xfId="0" applyFont="1" applyFill="1" applyBorder="1" applyAlignment="1">
      <alignment horizontal="center" vertical="center"/>
    </xf>
    <xf numFmtId="0" fontId="32" fillId="12" borderId="19" xfId="0" applyFont="1" applyFill="1" applyBorder="1" applyAlignment="1">
      <alignment horizontal="center" vertical="center" wrapText="1"/>
    </xf>
    <xf numFmtId="188" fontId="32" fillId="12" borderId="19" xfId="84" applyFont="1" applyFill="1" applyBorder="1" applyAlignment="1">
      <alignment horizontal="center" vertical="center"/>
    </xf>
    <xf numFmtId="43" fontId="32" fillId="12" borderId="39" xfId="70" applyFont="1" applyFill="1" applyBorder="1" applyAlignment="1">
      <alignment horizontal="center" vertical="center"/>
    </xf>
    <xf numFmtId="43" fontId="32" fillId="12" borderId="19" xfId="70" applyFont="1" applyFill="1" applyBorder="1" applyAlignment="1">
      <alignment horizontal="center" vertical="center"/>
    </xf>
    <xf numFmtId="43" fontId="33" fillId="0" borderId="11" xfId="70" applyFont="1" applyFill="1" applyBorder="1" applyAlignment="1">
      <alignment horizontal="center" vertical="center"/>
    </xf>
    <xf numFmtId="49" fontId="33" fillId="0" borderId="6" xfId="84" applyNumberFormat="1" applyFont="1" applyFill="1" applyBorder="1" applyAlignment="1">
      <alignment horizontal="center" vertical="center"/>
    </xf>
    <xf numFmtId="188" fontId="32" fillId="0" borderId="6" xfId="84" applyFont="1" applyFill="1" applyBorder="1" applyAlignment="1">
      <alignment vertical="center"/>
    </xf>
    <xf numFmtId="188" fontId="33" fillId="0" borderId="40" xfId="84" applyFont="1" applyFill="1" applyBorder="1" applyAlignment="1">
      <alignment horizontal="center" vertical="center"/>
    </xf>
    <xf numFmtId="188" fontId="33" fillId="0" borderId="6" xfId="95" applyNumberFormat="1" applyFont="1" applyBorder="1" applyAlignment="1">
      <alignment horizontal="center" vertical="center"/>
    </xf>
    <xf numFmtId="204" fontId="33" fillId="0" borderId="6" xfId="90" applyNumberFormat="1" applyFont="1" applyFill="1" applyBorder="1" applyAlignment="1">
      <alignment horizontal="center" vertical="center"/>
    </xf>
    <xf numFmtId="43" fontId="33" fillId="0" borderId="6" xfId="70" applyFont="1" applyFill="1" applyBorder="1" applyAlignment="1">
      <alignment vertical="center"/>
    </xf>
    <xf numFmtId="0" fontId="32" fillId="0" borderId="5" xfId="70" applyNumberFormat="1" applyFont="1" applyFill="1" applyBorder="1" applyAlignment="1">
      <alignment horizontal="center" vertical="center"/>
    </xf>
    <xf numFmtId="43" fontId="32" fillId="0" borderId="35" xfId="70" applyFont="1" applyFill="1" applyBorder="1" applyAlignment="1">
      <alignment horizontal="left" vertical="center"/>
    </xf>
    <xf numFmtId="43" fontId="33" fillId="0" borderId="5" xfId="70" applyFont="1" applyFill="1" applyBorder="1" applyAlignment="1">
      <alignment horizontal="right" vertical="center"/>
    </xf>
    <xf numFmtId="43" fontId="32" fillId="0" borderId="5" xfId="70" applyFont="1" applyFill="1" applyBorder="1" applyAlignment="1">
      <alignment horizontal="center" vertical="center"/>
    </xf>
    <xf numFmtId="43" fontId="33" fillId="0" borderId="6" xfId="70" applyFont="1" applyFill="1" applyBorder="1" applyAlignment="1">
      <alignment horizontal="left" vertical="center"/>
    </xf>
    <xf numFmtId="43" fontId="32" fillId="0" borderId="6" xfId="70" applyFont="1" applyFill="1" applyBorder="1" applyAlignment="1">
      <alignment horizontal="left" vertical="center"/>
    </xf>
    <xf numFmtId="43" fontId="33" fillId="0" borderId="0" xfId="70" applyFont="1" applyFill="1" applyAlignment="1">
      <alignment horizontal="left" vertical="center" wrapText="1"/>
    </xf>
    <xf numFmtId="0" fontId="32" fillId="0" borderId="43" xfId="70" applyNumberFormat="1" applyFont="1" applyBorder="1" applyAlignment="1">
      <alignment horizontal="center" vertical="center"/>
    </xf>
    <xf numFmtId="43" fontId="33" fillId="0" borderId="43" xfId="70" applyFont="1" applyFill="1" applyBorder="1" applyAlignment="1">
      <alignment horizontal="center" vertical="center"/>
    </xf>
    <xf numFmtId="43" fontId="33" fillId="0" borderId="43" xfId="70" applyFont="1" applyBorder="1" applyAlignment="1">
      <alignment horizontal="center" vertical="center"/>
    </xf>
    <xf numFmtId="43" fontId="33" fillId="0" borderId="43" xfId="70" applyFont="1" applyBorder="1" applyAlignment="1">
      <alignment vertical="center"/>
    </xf>
    <xf numFmtId="43" fontId="33" fillId="0" borderId="18" xfId="70" applyFont="1" applyFill="1" applyBorder="1" applyAlignment="1">
      <alignment vertical="center"/>
    </xf>
    <xf numFmtId="188" fontId="33" fillId="0" borderId="41" xfId="84" applyFont="1" applyFill="1" applyBorder="1" applyAlignment="1">
      <alignment horizontal="center" vertical="center"/>
    </xf>
    <xf numFmtId="43" fontId="33" fillId="0" borderId="23" xfId="70" applyFont="1" applyFill="1" applyBorder="1" applyAlignment="1">
      <alignment vertical="center"/>
    </xf>
    <xf numFmtId="43" fontId="33" fillId="0" borderId="5" xfId="90" applyNumberFormat="1" applyFont="1" applyFill="1" applyBorder="1" applyAlignment="1">
      <alignment horizontal="center" vertical="center"/>
    </xf>
    <xf numFmtId="206" fontId="33" fillId="0" borderId="15" xfId="98" applyNumberFormat="1" applyFont="1" applyBorder="1" applyAlignment="1">
      <alignment horizontal="left"/>
    </xf>
    <xf numFmtId="0" fontId="33" fillId="0" borderId="6" xfId="89" applyFont="1" applyBorder="1" applyAlignment="1">
      <alignment vertical="center"/>
    </xf>
    <xf numFmtId="188" fontId="33" fillId="0" borderId="5" xfId="90" applyFont="1" applyFill="1" applyBorder="1" applyAlignment="1">
      <alignment horizontal="center" vertical="center"/>
    </xf>
    <xf numFmtId="188" fontId="33" fillId="0" borderId="6" xfId="90" applyFont="1" applyFill="1" applyBorder="1" applyAlignment="1">
      <alignment horizontal="center" vertical="center"/>
    </xf>
    <xf numFmtId="188" fontId="33" fillId="0" borderId="5" xfId="99" applyFont="1" applyFill="1" applyBorder="1" applyAlignment="1">
      <alignment horizontal="center"/>
    </xf>
    <xf numFmtId="0" fontId="32" fillId="0" borderId="6" xfId="103" applyFont="1" applyBorder="1" applyAlignment="1">
      <alignment horizontal="left" vertical="center"/>
    </xf>
    <xf numFmtId="0" fontId="33" fillId="0" borderId="15" xfId="100" applyFont="1" applyBorder="1" applyAlignment="1">
      <alignment horizontal="left" vertical="center"/>
    </xf>
    <xf numFmtId="206" fontId="33" fillId="0" borderId="15" xfId="98" applyNumberFormat="1" applyFont="1" applyBorder="1" applyAlignment="1">
      <alignment horizontal="left" indent="1"/>
    </xf>
    <xf numFmtId="0" fontId="32" fillId="0" borderId="6" xfId="103" applyFont="1" applyBorder="1" applyAlignment="1">
      <alignment vertical="center"/>
    </xf>
    <xf numFmtId="0" fontId="33" fillId="0" borderId="5" xfId="103" applyFont="1" applyBorder="1" applyAlignment="1">
      <alignment horizontal="center" vertical="center"/>
    </xf>
    <xf numFmtId="0" fontId="33" fillId="0" borderId="5" xfId="103" applyFont="1" applyBorder="1" applyAlignment="1">
      <alignment horizontal="left" vertical="center"/>
    </xf>
    <xf numFmtId="43" fontId="33" fillId="0" borderId="6" xfId="107" applyNumberFormat="1" applyFont="1" applyFill="1" applyBorder="1" applyAlignment="1">
      <alignment horizontal="right" vertical="center"/>
    </xf>
    <xf numFmtId="43" fontId="33" fillId="0" borderId="5" xfId="105" applyNumberFormat="1" applyFont="1" applyFill="1" applyBorder="1" applyAlignment="1">
      <alignment horizontal="center" vertical="center"/>
    </xf>
    <xf numFmtId="43" fontId="33" fillId="0" borderId="5" xfId="107" applyNumberFormat="1" applyFont="1" applyFill="1" applyBorder="1" applyAlignment="1">
      <alignment horizontal="right" vertical="center"/>
    </xf>
    <xf numFmtId="43" fontId="33" fillId="0" borderId="5" xfId="99" applyNumberFormat="1" applyFont="1" applyFill="1" applyBorder="1" applyAlignment="1">
      <alignment horizontal="center"/>
    </xf>
    <xf numFmtId="0" fontId="33" fillId="0" borderId="6" xfId="103" applyFont="1" applyBorder="1" applyAlignment="1">
      <alignment horizontal="center" vertical="center"/>
    </xf>
    <xf numFmtId="43" fontId="33" fillId="0" borderId="6" xfId="106" applyNumberFormat="1" applyFont="1" applyFill="1" applyBorder="1" applyAlignment="1">
      <alignment horizontal="center" vertical="center"/>
    </xf>
    <xf numFmtId="2" fontId="32" fillId="0" borderId="6" xfId="0" applyNumberFormat="1" applyFont="1" applyBorder="1" applyAlignment="1">
      <alignment horizontal="center" vertical="top" wrapText="1"/>
    </xf>
    <xf numFmtId="2" fontId="32" fillId="0" borderId="16" xfId="0" applyNumberFormat="1" applyFont="1" applyBorder="1" applyAlignment="1">
      <alignment vertical="top" wrapText="1"/>
    </xf>
    <xf numFmtId="43" fontId="44" fillId="0" borderId="0" xfId="70" applyFont="1" applyFill="1" applyAlignment="1">
      <alignment horizontal="left" vertical="center"/>
    </xf>
    <xf numFmtId="0" fontId="32" fillId="0" borderId="6" xfId="103" applyFont="1" applyBorder="1" applyAlignment="1">
      <alignment horizontal="center" vertical="center"/>
    </xf>
    <xf numFmtId="0" fontId="32" fillId="0" borderId="5" xfId="103" applyFont="1" applyBorder="1" applyAlignment="1">
      <alignment horizontal="center" vertical="center"/>
    </xf>
    <xf numFmtId="43" fontId="33" fillId="0" borderId="6" xfId="70" applyFont="1" applyFill="1" applyBorder="1" applyAlignment="1">
      <alignment horizontal="right" vertical="center"/>
    </xf>
    <xf numFmtId="43" fontId="33" fillId="0" borderId="35" xfId="70" applyFont="1" applyFill="1" applyBorder="1" applyAlignment="1">
      <alignment horizontal="left" vertical="center"/>
    </xf>
    <xf numFmtId="0" fontId="32" fillId="0" borderId="19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 wrapText="1"/>
    </xf>
    <xf numFmtId="188" fontId="32" fillId="0" borderId="19" xfId="84" applyFont="1" applyFill="1" applyBorder="1" applyAlignment="1">
      <alignment horizontal="center" vertical="center"/>
    </xf>
    <xf numFmtId="43" fontId="32" fillId="0" borderId="39" xfId="70" applyFont="1" applyFill="1" applyBorder="1" applyAlignment="1">
      <alignment horizontal="center" vertical="center"/>
    </xf>
    <xf numFmtId="43" fontId="32" fillId="0" borderId="19" xfId="70" applyFont="1" applyFill="1" applyBorder="1" applyAlignment="1">
      <alignment horizontal="center" vertical="center"/>
    </xf>
    <xf numFmtId="0" fontId="33" fillId="0" borderId="35" xfId="70" applyNumberFormat="1" applyFont="1" applyFill="1" applyBorder="1" applyAlignment="1">
      <alignment horizontal="center" vertical="center"/>
    </xf>
    <xf numFmtId="43" fontId="33" fillId="0" borderId="40" xfId="70" applyFont="1" applyFill="1" applyBorder="1" applyAlignment="1">
      <alignment vertical="center"/>
    </xf>
    <xf numFmtId="43" fontId="32" fillId="14" borderId="44" xfId="70" applyFont="1" applyFill="1" applyBorder="1" applyAlignment="1" applyProtection="1">
      <alignment horizontal="center" vertical="center"/>
    </xf>
    <xf numFmtId="43" fontId="32" fillId="14" borderId="44" xfId="70" applyFont="1" applyFill="1" applyBorder="1" applyAlignment="1">
      <alignment vertical="center"/>
    </xf>
    <xf numFmtId="0" fontId="33" fillId="0" borderId="16" xfId="100" applyFont="1" applyBorder="1" applyAlignment="1">
      <alignment horizontal="left" vertical="center"/>
    </xf>
    <xf numFmtId="43" fontId="33" fillId="0" borderId="17" xfId="70" applyFont="1" applyFill="1" applyBorder="1" applyAlignment="1">
      <alignment vertical="center"/>
    </xf>
    <xf numFmtId="43" fontId="45" fillId="0" borderId="0" xfId="67" applyFont="1"/>
    <xf numFmtId="0" fontId="4" fillId="0" borderId="0" xfId="73"/>
    <xf numFmtId="0" fontId="26" fillId="0" borderId="37" xfId="61" applyFont="1" applyBorder="1"/>
    <xf numFmtId="9" fontId="25" fillId="0" borderId="26" xfId="61" applyNumberFormat="1" applyFont="1" applyBorder="1" applyAlignment="1">
      <alignment horizontal="center"/>
    </xf>
    <xf numFmtId="43" fontId="47" fillId="0" borderId="50" xfId="67" applyFont="1" applyBorder="1"/>
    <xf numFmtId="43" fontId="45" fillId="0" borderId="51" xfId="67" applyFont="1" applyBorder="1"/>
    <xf numFmtId="43" fontId="45" fillId="0" borderId="26" xfId="67" applyFont="1" applyBorder="1"/>
    <xf numFmtId="9" fontId="49" fillId="6" borderId="26" xfId="61" applyNumberFormat="1" applyFont="1" applyFill="1" applyBorder="1" applyAlignment="1">
      <alignment horizontal="center"/>
    </xf>
    <xf numFmtId="43" fontId="45" fillId="0" borderId="0" xfId="67" applyFont="1" applyAlignment="1">
      <alignment horizontal="center" vertical="center"/>
    </xf>
    <xf numFmtId="43" fontId="51" fillId="0" borderId="21" xfId="67" applyFont="1" applyBorder="1"/>
    <xf numFmtId="0" fontId="26" fillId="0" borderId="22" xfId="61" applyFont="1" applyBorder="1"/>
    <xf numFmtId="0" fontId="25" fillId="6" borderId="9" xfId="61" applyFont="1" applyFill="1" applyBorder="1" applyAlignment="1">
      <alignment horizontal="center"/>
    </xf>
    <xf numFmtId="0" fontId="25" fillId="6" borderId="20" xfId="61" applyFont="1" applyFill="1" applyBorder="1" applyAlignment="1">
      <alignment horizontal="center"/>
    </xf>
    <xf numFmtId="43" fontId="50" fillId="0" borderId="0" xfId="67" applyFont="1" applyAlignment="1">
      <alignment horizontal="right"/>
    </xf>
    <xf numFmtId="43" fontId="50" fillId="0" borderId="0" xfId="67" applyFont="1"/>
    <xf numFmtId="0" fontId="25" fillId="6" borderId="10" xfId="61" applyFont="1" applyFill="1" applyBorder="1" applyAlignment="1">
      <alignment horizontal="center"/>
    </xf>
    <xf numFmtId="0" fontId="26" fillId="6" borderId="22" xfId="61" applyFont="1" applyFill="1" applyBorder="1"/>
    <xf numFmtId="43" fontId="45" fillId="0" borderId="0" xfId="67" applyFont="1" applyAlignment="1">
      <alignment horizontal="right"/>
    </xf>
    <xf numFmtId="43" fontId="45" fillId="16" borderId="52" xfId="67" applyFont="1" applyFill="1" applyBorder="1"/>
    <xf numFmtId="43" fontId="53" fillId="0" borderId="0" xfId="67" applyFont="1"/>
    <xf numFmtId="204" fontId="26" fillId="0" borderId="4" xfId="67" applyNumberFormat="1" applyFont="1" applyBorder="1"/>
    <xf numFmtId="43" fontId="54" fillId="0" borderId="0" xfId="67" applyFont="1" applyAlignment="1">
      <alignment horizontal="right"/>
    </xf>
    <xf numFmtId="43" fontId="52" fillId="6" borderId="7" xfId="67" applyFont="1" applyFill="1" applyBorder="1"/>
    <xf numFmtId="43" fontId="54" fillId="0" borderId="0" xfId="67" applyFont="1" applyFill="1"/>
    <xf numFmtId="43" fontId="55" fillId="0" borderId="0" xfId="67" applyFont="1" applyAlignment="1">
      <alignment horizontal="right"/>
    </xf>
    <xf numFmtId="210" fontId="56" fillId="6" borderId="4" xfId="67" applyNumberFormat="1" applyFont="1" applyFill="1" applyBorder="1"/>
    <xf numFmtId="210" fontId="57" fillId="17" borderId="52" xfId="67" applyNumberFormat="1" applyFont="1" applyFill="1" applyBorder="1"/>
    <xf numFmtId="211" fontId="48" fillId="0" borderId="0" xfId="67" applyNumberFormat="1" applyFont="1"/>
    <xf numFmtId="43" fontId="55" fillId="0" borderId="7" xfId="67" applyFont="1" applyBorder="1"/>
    <xf numFmtId="43" fontId="45" fillId="0" borderId="47" xfId="67" applyFont="1" applyBorder="1"/>
    <xf numFmtId="43" fontId="45" fillId="0" borderId="53" xfId="67" applyFont="1" applyBorder="1"/>
    <xf numFmtId="43" fontId="58" fillId="0" borderId="0" xfId="67" applyFont="1" applyAlignment="1">
      <alignment horizontal="right"/>
    </xf>
    <xf numFmtId="204" fontId="50" fillId="0" borderId="0" xfId="67" applyNumberFormat="1" applyFont="1" applyBorder="1"/>
    <xf numFmtId="204" fontId="26" fillId="0" borderId="4" xfId="67" applyNumberFormat="1" applyFont="1" applyBorder="1" applyAlignment="1">
      <alignment horizontal="right"/>
    </xf>
    <xf numFmtId="43" fontId="33" fillId="0" borderId="54" xfId="70" applyFont="1" applyFill="1" applyBorder="1" applyAlignment="1">
      <alignment horizontal="center" vertical="center"/>
    </xf>
    <xf numFmtId="43" fontId="33" fillId="0" borderId="54" xfId="70" applyFont="1" applyBorder="1" applyAlignment="1">
      <alignment horizontal="center" vertical="center"/>
    </xf>
    <xf numFmtId="43" fontId="33" fillId="0" borderId="54" xfId="70" applyFont="1" applyBorder="1" applyAlignment="1">
      <alignment vertical="center"/>
    </xf>
    <xf numFmtId="43" fontId="32" fillId="0" borderId="11" xfId="70" applyFont="1" applyFill="1" applyBorder="1" applyAlignment="1">
      <alignment vertical="center"/>
    </xf>
    <xf numFmtId="43" fontId="33" fillId="0" borderId="11" xfId="70" applyFont="1" applyFill="1" applyBorder="1" applyAlignment="1">
      <alignment horizontal="left" vertical="center"/>
    </xf>
    <xf numFmtId="0" fontId="33" fillId="0" borderId="54" xfId="70" applyNumberFormat="1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 wrapText="1"/>
    </xf>
    <xf numFmtId="188" fontId="32" fillId="0" borderId="28" xfId="84" applyFont="1" applyFill="1" applyBorder="1" applyAlignment="1">
      <alignment horizontal="center" vertical="center"/>
    </xf>
    <xf numFmtId="43" fontId="32" fillId="0" borderId="29" xfId="70" applyFont="1" applyFill="1" applyBorder="1" applyAlignment="1">
      <alignment horizontal="center" vertical="center"/>
    </xf>
    <xf numFmtId="43" fontId="32" fillId="0" borderId="28" xfId="70" applyFont="1" applyFill="1" applyBorder="1" applyAlignment="1">
      <alignment horizontal="center" vertical="center"/>
    </xf>
    <xf numFmtId="2" fontId="59" fillId="0" borderId="16" xfId="0" applyNumberFormat="1" applyFont="1" applyBorder="1" applyAlignment="1">
      <alignment vertical="top" wrapText="1"/>
    </xf>
    <xf numFmtId="0" fontId="32" fillId="0" borderId="15" xfId="100" applyFont="1" applyBorder="1" applyAlignment="1">
      <alignment horizontal="left" vertical="center"/>
    </xf>
    <xf numFmtId="0" fontId="33" fillId="0" borderId="11" xfId="100" applyFont="1" applyBorder="1" applyAlignment="1">
      <alignment horizontal="left"/>
    </xf>
    <xf numFmtId="0" fontId="33" fillId="0" borderId="6" xfId="103" applyFont="1" applyBorder="1" applyAlignment="1">
      <alignment horizontal="left" vertical="center"/>
    </xf>
    <xf numFmtId="0" fontId="32" fillId="0" borderId="5" xfId="103" applyFont="1" applyBorder="1" applyAlignment="1">
      <alignment horizontal="left" vertical="center"/>
    </xf>
    <xf numFmtId="0" fontId="33" fillId="0" borderId="6" xfId="103" applyFont="1" applyBorder="1" applyAlignment="1">
      <alignment vertical="center"/>
    </xf>
    <xf numFmtId="0" fontId="33" fillId="0" borderId="35" xfId="103" applyFont="1" applyBorder="1" applyAlignment="1">
      <alignment horizontal="left" vertical="center"/>
    </xf>
    <xf numFmtId="0" fontId="33" fillId="0" borderId="5" xfId="100" applyFont="1" applyBorder="1" applyAlignment="1">
      <alignment horizontal="left"/>
    </xf>
    <xf numFmtId="0" fontId="33" fillId="0" borderId="6" xfId="109" applyFont="1" applyBorder="1" applyAlignment="1">
      <alignment horizontal="left" vertical="center"/>
    </xf>
    <xf numFmtId="0" fontId="33" fillId="0" borderId="16" xfId="103" applyFont="1" applyBorder="1" applyAlignment="1">
      <alignment horizontal="left" vertical="center"/>
    </xf>
    <xf numFmtId="0" fontId="32" fillId="0" borderId="6" xfId="0" applyFont="1" applyBorder="1" applyAlignment="1">
      <alignment horizontal="center"/>
    </xf>
    <xf numFmtId="188" fontId="33" fillId="0" borderId="6" xfId="101" applyNumberFormat="1" applyFont="1" applyFill="1" applyBorder="1" applyAlignment="1">
      <alignment horizontal="center"/>
    </xf>
    <xf numFmtId="188" fontId="33" fillId="0" borderId="11" xfId="102" applyNumberFormat="1" applyFont="1" applyBorder="1" applyAlignment="1">
      <alignment horizontal="center"/>
    </xf>
    <xf numFmtId="188" fontId="33" fillId="0" borderId="5" xfId="105" applyNumberFormat="1" applyFont="1" applyFill="1" applyBorder="1" applyAlignment="1">
      <alignment horizontal="center" vertical="center"/>
    </xf>
    <xf numFmtId="188" fontId="33" fillId="0" borderId="6" xfId="105" applyNumberFormat="1" applyFont="1" applyFill="1" applyBorder="1" applyAlignment="1">
      <alignment horizontal="center" vertical="center"/>
    </xf>
    <xf numFmtId="0" fontId="59" fillId="0" borderId="6" xfId="0" applyFont="1" applyBorder="1" applyAlignment="1">
      <alignment horizontal="center"/>
    </xf>
    <xf numFmtId="188" fontId="59" fillId="0" borderId="6" xfId="84" applyFont="1" applyFill="1" applyBorder="1" applyAlignment="1">
      <alignment horizontal="center" vertical="center"/>
    </xf>
    <xf numFmtId="49" fontId="59" fillId="0" borderId="5" xfId="84" applyNumberFormat="1" applyFont="1" applyFill="1" applyBorder="1" applyAlignment="1">
      <alignment horizontal="center" vertical="center"/>
    </xf>
    <xf numFmtId="43" fontId="59" fillId="0" borderId="16" xfId="70" applyFont="1" applyFill="1" applyBorder="1" applyAlignment="1">
      <alignment horizontal="center" vertical="top"/>
    </xf>
    <xf numFmtId="43" fontId="59" fillId="0" borderId="6" xfId="70" applyFont="1" applyFill="1" applyBorder="1" applyAlignment="1">
      <alignment horizontal="center" vertical="top"/>
    </xf>
    <xf numFmtId="188" fontId="33" fillId="0" borderId="6" xfId="106" applyFont="1" applyFill="1" applyBorder="1" applyAlignment="1">
      <alignment horizontal="center" vertical="center"/>
    </xf>
    <xf numFmtId="188" fontId="33" fillId="0" borderId="17" xfId="102" applyNumberFormat="1" applyFont="1" applyBorder="1" applyAlignment="1">
      <alignment horizontal="center"/>
    </xf>
    <xf numFmtId="188" fontId="33" fillId="0" borderId="0" xfId="106" applyFont="1" applyFill="1" applyBorder="1" applyAlignment="1">
      <alignment horizontal="center" vertical="center"/>
    </xf>
    <xf numFmtId="188" fontId="33" fillId="0" borderId="6" xfId="107" applyFont="1" applyFill="1" applyBorder="1" applyAlignment="1">
      <alignment horizontal="right" vertical="center"/>
    </xf>
    <xf numFmtId="188" fontId="33" fillId="0" borderId="0" xfId="108" applyNumberFormat="1" applyFont="1" applyAlignment="1">
      <alignment vertical="center"/>
    </xf>
    <xf numFmtId="188" fontId="33" fillId="0" borderId="6" xfId="92" applyFont="1" applyBorder="1" applyAlignment="1">
      <alignment horizontal="center"/>
    </xf>
    <xf numFmtId="188" fontId="33" fillId="0" borderId="5" xfId="107" applyFont="1" applyFill="1" applyBorder="1" applyAlignment="1">
      <alignment horizontal="right" vertical="center"/>
    </xf>
    <xf numFmtId="188" fontId="32" fillId="0" borderId="5" xfId="106" applyFont="1" applyFill="1" applyBorder="1" applyAlignment="1">
      <alignment horizontal="center" vertical="center"/>
    </xf>
    <xf numFmtId="188" fontId="32" fillId="0" borderId="15" xfId="105" applyNumberFormat="1" applyFont="1" applyFill="1" applyBorder="1" applyAlignment="1">
      <alignment horizontal="center" vertical="center"/>
    </xf>
    <xf numFmtId="43" fontId="33" fillId="0" borderId="6" xfId="105" applyNumberFormat="1" applyFont="1" applyFill="1" applyBorder="1" applyAlignment="1">
      <alignment horizontal="center" vertical="center"/>
    </xf>
    <xf numFmtId="188" fontId="33" fillId="0" borderId="11" xfId="106" applyFont="1" applyFill="1" applyBorder="1" applyAlignment="1">
      <alignment horizontal="center" vertical="center"/>
    </xf>
    <xf numFmtId="0" fontId="33" fillId="0" borderId="0" xfId="108" applyFont="1" applyAlignment="1">
      <alignment horizontal="center" vertical="center"/>
    </xf>
    <xf numFmtId="43" fontId="38" fillId="0" borderId="6" xfId="70" applyFont="1" applyFill="1" applyBorder="1" applyAlignment="1">
      <alignment horizontal="center" vertical="center" wrapText="1"/>
    </xf>
    <xf numFmtId="43" fontId="33" fillId="0" borderId="8" xfId="70" applyFont="1" applyFill="1" applyBorder="1" applyAlignment="1">
      <alignment horizontal="center" vertical="center"/>
    </xf>
    <xf numFmtId="43" fontId="33" fillId="0" borderId="40" xfId="70" applyFont="1" applyFill="1" applyBorder="1" applyAlignment="1">
      <alignment horizontal="center" vertical="center"/>
    </xf>
    <xf numFmtId="43" fontId="61" fillId="0" borderId="6" xfId="70" applyFont="1" applyFill="1" applyBorder="1" applyAlignment="1">
      <alignment horizontal="center" vertical="center"/>
    </xf>
    <xf numFmtId="43" fontId="33" fillId="0" borderId="19" xfId="70" applyFont="1" applyFill="1" applyBorder="1" applyAlignment="1">
      <alignment horizontal="center" vertical="center"/>
    </xf>
    <xf numFmtId="43" fontId="33" fillId="12" borderId="19" xfId="70" applyFont="1" applyFill="1" applyBorder="1" applyAlignment="1">
      <alignment horizontal="center" vertical="center"/>
    </xf>
    <xf numFmtId="0" fontId="33" fillId="0" borderId="6" xfId="89" quotePrefix="1" applyFont="1" applyBorder="1" applyAlignment="1">
      <alignment horizontal="left" vertical="center" wrapText="1"/>
    </xf>
    <xf numFmtId="4" fontId="33" fillId="0" borderId="16" xfId="90" applyNumberFormat="1" applyFont="1" applyFill="1" applyBorder="1" applyAlignment="1">
      <alignment vertical="center"/>
    </xf>
    <xf numFmtId="0" fontId="33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 wrapText="1"/>
    </xf>
    <xf numFmtId="188" fontId="33" fillId="0" borderId="5" xfId="84" applyFont="1" applyFill="1" applyBorder="1" applyAlignment="1">
      <alignment horizontal="center" vertical="center"/>
    </xf>
    <xf numFmtId="43" fontId="33" fillId="0" borderId="15" xfId="70" applyFont="1" applyFill="1" applyBorder="1" applyAlignment="1">
      <alignment horizontal="center" vertical="center"/>
    </xf>
    <xf numFmtId="188" fontId="33" fillId="0" borderId="8" xfId="84" applyFont="1" applyFill="1" applyBorder="1" applyAlignment="1">
      <alignment horizontal="center" vertical="center"/>
    </xf>
    <xf numFmtId="43" fontId="38" fillId="0" borderId="5" xfId="70" applyFont="1" applyFill="1" applyBorder="1" applyAlignment="1">
      <alignment horizontal="center" vertical="center"/>
    </xf>
    <xf numFmtId="0" fontId="41" fillId="0" borderId="6" xfId="0" applyFont="1" applyBorder="1" applyAlignment="1">
      <alignment vertical="center" wrapText="1"/>
    </xf>
    <xf numFmtId="188" fontId="33" fillId="0" borderId="11" xfId="0" applyNumberFormat="1" applyFont="1" applyBorder="1" applyAlignment="1">
      <alignment horizontal="center" vertical="center"/>
    </xf>
    <xf numFmtId="0" fontId="33" fillId="0" borderId="6" xfId="84" applyNumberFormat="1" applyFont="1" applyFill="1" applyBorder="1" applyAlignment="1">
      <alignment horizontal="center" vertical="center"/>
    </xf>
    <xf numFmtId="0" fontId="33" fillId="0" borderId="6" xfId="0" applyFont="1" applyBorder="1" applyAlignment="1">
      <alignment horizontal="left" vertical="center" wrapText="1"/>
    </xf>
    <xf numFmtId="0" fontId="33" fillId="0" borderId="35" xfId="0" applyFont="1" applyBorder="1" applyAlignment="1">
      <alignment horizontal="center" vertical="center"/>
    </xf>
    <xf numFmtId="0" fontId="33" fillId="0" borderId="35" xfId="0" applyFont="1" applyBorder="1" applyAlignment="1">
      <alignment horizontal="left" vertical="center" wrapText="1"/>
    </xf>
    <xf numFmtId="188" fontId="33" fillId="0" borderId="35" xfId="84" applyFont="1" applyFill="1" applyBorder="1" applyAlignment="1">
      <alignment horizontal="center" vertical="center"/>
    </xf>
    <xf numFmtId="0" fontId="33" fillId="0" borderId="35" xfId="84" applyNumberFormat="1" applyFont="1" applyFill="1" applyBorder="1" applyAlignment="1">
      <alignment horizontal="center" vertical="center"/>
    </xf>
    <xf numFmtId="43" fontId="33" fillId="0" borderId="36" xfId="70" applyFont="1" applyFill="1" applyBorder="1" applyAlignment="1">
      <alignment horizontal="center" vertical="center"/>
    </xf>
    <xf numFmtId="43" fontId="38" fillId="0" borderId="35" xfId="70" applyFont="1" applyFill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43" fontId="33" fillId="0" borderId="18" xfId="70" applyFont="1" applyFill="1" applyBorder="1" applyAlignment="1">
      <alignment horizontal="center" vertical="center"/>
    </xf>
    <xf numFmtId="188" fontId="33" fillId="0" borderId="41" xfId="0" applyNumberFormat="1" applyFont="1" applyBorder="1" applyAlignment="1">
      <alignment horizontal="center" vertical="center"/>
    </xf>
    <xf numFmtId="43" fontId="38" fillId="0" borderId="12" xfId="70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188" fontId="32" fillId="0" borderId="10" xfId="84" applyFont="1" applyFill="1" applyBorder="1" applyAlignment="1">
      <alignment horizontal="center" vertical="center"/>
    </xf>
    <xf numFmtId="43" fontId="32" fillId="0" borderId="21" xfId="70" applyFont="1" applyFill="1" applyBorder="1" applyAlignment="1">
      <alignment horizontal="center" vertical="center"/>
    </xf>
    <xf numFmtId="43" fontId="32" fillId="0" borderId="10" xfId="70" applyFont="1" applyFill="1" applyBorder="1" applyAlignment="1">
      <alignment horizontal="center" vertical="center"/>
    </xf>
    <xf numFmtId="188" fontId="32" fillId="0" borderId="34" xfId="84" applyFont="1" applyFill="1" applyBorder="1" applyAlignment="1">
      <alignment horizontal="center" vertical="center"/>
    </xf>
    <xf numFmtId="43" fontId="37" fillId="0" borderId="10" xfId="70" applyFont="1" applyFill="1" applyBorder="1" applyAlignment="1">
      <alignment horizontal="center" vertical="center"/>
    </xf>
    <xf numFmtId="188" fontId="32" fillId="0" borderId="6" xfId="84" applyFont="1" applyFill="1" applyBorder="1" applyAlignment="1">
      <alignment horizontal="center" vertical="center"/>
    </xf>
    <xf numFmtId="188" fontId="32" fillId="0" borderId="11" xfId="0" applyNumberFormat="1" applyFont="1" applyBorder="1" applyAlignment="1">
      <alignment horizontal="center" vertical="center"/>
    </xf>
    <xf numFmtId="43" fontId="37" fillId="0" borderId="6" xfId="70" applyFont="1" applyFill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3" xfId="0" applyFont="1" applyBorder="1" applyAlignment="1">
      <alignment horizontal="left" vertical="center" wrapText="1"/>
    </xf>
    <xf numFmtId="188" fontId="32" fillId="0" borderId="23" xfId="84" applyFont="1" applyFill="1" applyBorder="1" applyAlignment="1">
      <alignment horizontal="center" vertical="center"/>
    </xf>
    <xf numFmtId="43" fontId="32" fillId="0" borderId="37" xfId="70" applyFont="1" applyFill="1" applyBorder="1" applyAlignment="1">
      <alignment horizontal="center" vertical="center"/>
    </xf>
    <xf numFmtId="43" fontId="32" fillId="0" borderId="23" xfId="70" applyFont="1" applyFill="1" applyBorder="1" applyAlignment="1">
      <alignment horizontal="center" vertical="center"/>
    </xf>
    <xf numFmtId="188" fontId="32" fillId="0" borderId="0" xfId="84" applyFont="1" applyFill="1" applyBorder="1" applyAlignment="1">
      <alignment horizontal="center" vertical="center"/>
    </xf>
    <xf numFmtId="43" fontId="37" fillId="0" borderId="23" xfId="70" applyFont="1" applyFill="1" applyBorder="1" applyAlignment="1">
      <alignment horizontal="center" vertical="center"/>
    </xf>
    <xf numFmtId="0" fontId="32" fillId="0" borderId="6" xfId="0" applyFont="1" applyBorder="1" applyAlignment="1">
      <alignment vertical="center"/>
    </xf>
    <xf numFmtId="43" fontId="32" fillId="0" borderId="6" xfId="65" applyFont="1" applyFill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43" fontId="32" fillId="0" borderId="16" xfId="70" applyFont="1" applyFill="1" applyBorder="1" applyAlignment="1">
      <alignment vertical="center"/>
    </xf>
    <xf numFmtId="43" fontId="32" fillId="0" borderId="11" xfId="65" applyFont="1" applyFill="1" applyBorder="1" applyAlignment="1">
      <alignment vertical="center"/>
    </xf>
    <xf numFmtId="0" fontId="33" fillId="0" borderId="8" xfId="0" applyFont="1" applyBorder="1" applyAlignment="1">
      <alignment vertical="center"/>
    </xf>
    <xf numFmtId="43" fontId="33" fillId="0" borderId="5" xfId="65" applyFont="1" applyFill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8" xfId="0" applyFont="1" applyBorder="1" applyAlignment="1">
      <alignment horizontal="left" vertical="center"/>
    </xf>
    <xf numFmtId="43" fontId="33" fillId="0" borderId="0" xfId="70" applyFont="1" applyFill="1" applyBorder="1" applyAlignment="1">
      <alignment vertical="center"/>
    </xf>
    <xf numFmtId="0" fontId="32" fillId="0" borderId="5" xfId="0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/>
    </xf>
    <xf numFmtId="0" fontId="33" fillId="0" borderId="38" xfId="0" applyFont="1" applyBorder="1" applyAlignment="1">
      <alignment horizontal="center" vertical="center"/>
    </xf>
    <xf numFmtId="0" fontId="33" fillId="0" borderId="11" xfId="0" applyFont="1" applyBorder="1" applyAlignment="1">
      <alignment horizontal="left" vertical="center" wrapText="1"/>
    </xf>
    <xf numFmtId="0" fontId="33" fillId="0" borderId="35" xfId="0" applyFont="1" applyBorder="1" applyAlignment="1">
      <alignment horizontal="center" vertical="center" wrapText="1"/>
    </xf>
    <xf numFmtId="188" fontId="33" fillId="0" borderId="40" xfId="0" applyNumberFormat="1" applyFont="1" applyBorder="1" applyAlignment="1">
      <alignment horizontal="center" vertical="center"/>
    </xf>
    <xf numFmtId="43" fontId="37" fillId="0" borderId="19" xfId="70" applyFont="1" applyFill="1" applyBorder="1" applyAlignment="1">
      <alignment horizontal="center" vertical="center"/>
    </xf>
    <xf numFmtId="43" fontId="42" fillId="0" borderId="0" xfId="70" applyFont="1" applyFill="1" applyBorder="1" applyAlignment="1">
      <alignment vertical="center"/>
    </xf>
    <xf numFmtId="43" fontId="38" fillId="0" borderId="0" xfId="70" applyFont="1" applyFill="1" applyBorder="1" applyAlignment="1">
      <alignment vertical="center"/>
    </xf>
    <xf numFmtId="43" fontId="38" fillId="0" borderId="0" xfId="70" applyFont="1" applyFill="1" applyBorder="1" applyAlignment="1">
      <alignment horizontal="left" vertical="center"/>
    </xf>
    <xf numFmtId="0" fontId="33" fillId="0" borderId="6" xfId="0" applyFont="1" applyBorder="1" applyAlignment="1">
      <alignment horizontal="center" vertical="center" wrapText="1"/>
    </xf>
    <xf numFmtId="49" fontId="32" fillId="0" borderId="6" xfId="84" applyNumberFormat="1" applyFont="1" applyFill="1" applyBorder="1" applyAlignment="1">
      <alignment horizontal="center" vertical="center"/>
    </xf>
    <xf numFmtId="0" fontId="32" fillId="0" borderId="6" xfId="89" applyFont="1" applyBorder="1" applyAlignment="1">
      <alignment horizontal="center" vertical="center"/>
    </xf>
    <xf numFmtId="0" fontId="32" fillId="0" borderId="5" xfId="89" quotePrefix="1" applyFont="1" applyBorder="1" applyAlignment="1">
      <alignment horizontal="left" vertical="center" wrapText="1"/>
    </xf>
    <xf numFmtId="188" fontId="32" fillId="0" borderId="6" xfId="95" applyNumberFormat="1" applyFont="1" applyBorder="1" applyAlignment="1">
      <alignment horizontal="center" vertical="center"/>
    </xf>
    <xf numFmtId="204" fontId="32" fillId="0" borderId="6" xfId="90" applyNumberFormat="1" applyFont="1" applyFill="1" applyBorder="1" applyAlignment="1">
      <alignment horizontal="center" vertical="center"/>
    </xf>
    <xf numFmtId="43" fontId="37" fillId="0" borderId="0" xfId="70" applyFont="1" applyFill="1" applyAlignment="1">
      <alignment horizontal="left" vertical="center"/>
    </xf>
    <xf numFmtId="0" fontId="32" fillId="0" borderId="5" xfId="89" applyFont="1" applyBorder="1" applyAlignment="1">
      <alignment horizontal="center" vertical="center"/>
    </xf>
    <xf numFmtId="0" fontId="32" fillId="0" borderId="8" xfId="89" quotePrefix="1" applyFont="1" applyBorder="1" applyAlignment="1">
      <alignment horizontal="left" vertical="center" wrapText="1"/>
    </xf>
    <xf numFmtId="188" fontId="33" fillId="0" borderId="5" xfId="95" applyNumberFormat="1" applyFont="1" applyBorder="1" applyAlignment="1">
      <alignment horizontal="center" vertical="center"/>
    </xf>
    <xf numFmtId="204" fontId="33" fillId="0" borderId="14" xfId="9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vertical="center"/>
    </xf>
    <xf numFmtId="0" fontId="32" fillId="0" borderId="6" xfId="0" applyFont="1" applyBorder="1" applyAlignment="1">
      <alignment vertical="center" wrapText="1"/>
    </xf>
    <xf numFmtId="43" fontId="37" fillId="0" borderId="6" xfId="70" applyFont="1" applyFill="1" applyBorder="1" applyAlignment="1">
      <alignment vertical="center"/>
    </xf>
    <xf numFmtId="0" fontId="33" fillId="0" borderId="6" xfId="0" applyFont="1" applyBorder="1" applyAlignment="1">
      <alignment vertical="center" wrapText="1"/>
    </xf>
    <xf numFmtId="0" fontId="33" fillId="0" borderId="6" xfId="0" quotePrefix="1" applyFont="1" applyBorder="1" applyAlignment="1">
      <alignment vertical="center" wrapText="1"/>
    </xf>
    <xf numFmtId="43" fontId="37" fillId="0" borderId="35" xfId="70" applyFont="1" applyFill="1" applyBorder="1" applyAlignment="1">
      <alignment vertical="center"/>
    </xf>
    <xf numFmtId="43" fontId="38" fillId="0" borderId="35" xfId="70" applyFont="1" applyFill="1" applyBorder="1" applyAlignment="1">
      <alignment vertical="center"/>
    </xf>
    <xf numFmtId="43" fontId="33" fillId="0" borderId="6" xfId="65" applyFont="1" applyFill="1" applyBorder="1" applyAlignment="1">
      <alignment horizontal="center" vertical="center"/>
    </xf>
    <xf numFmtId="43" fontId="37" fillId="0" borderId="5" xfId="70" applyFont="1" applyFill="1" applyBorder="1" applyAlignment="1">
      <alignment vertical="center"/>
    </xf>
    <xf numFmtId="43" fontId="33" fillId="0" borderId="6" xfId="65" applyFont="1" applyFill="1" applyBorder="1" applyAlignment="1" applyProtection="1">
      <alignment horizontal="center" vertical="center"/>
      <protection locked="0"/>
    </xf>
    <xf numFmtId="49" fontId="33" fillId="0" borderId="35" xfId="84" applyNumberFormat="1" applyFont="1" applyFill="1" applyBorder="1" applyAlignment="1">
      <alignment horizontal="center" vertical="center"/>
    </xf>
    <xf numFmtId="0" fontId="33" fillId="0" borderId="6" xfId="87" applyFont="1" applyBorder="1" applyAlignment="1" applyProtection="1">
      <alignment horizontal="left" vertical="center"/>
      <protection locked="0"/>
    </xf>
    <xf numFmtId="43" fontId="33" fillId="0" borderId="16" xfId="70" applyFont="1" applyFill="1" applyBorder="1" applyAlignment="1" applyProtection="1">
      <alignment vertical="center"/>
      <protection locked="0"/>
    </xf>
    <xf numFmtId="0" fontId="33" fillId="0" borderId="17" xfId="87" applyFont="1" applyBorder="1" applyAlignment="1">
      <alignment horizontal="left" vertical="center"/>
    </xf>
    <xf numFmtId="43" fontId="33" fillId="0" borderId="15" xfId="70" applyFont="1" applyFill="1" applyBorder="1" applyAlignment="1" applyProtection="1">
      <alignment vertical="center"/>
      <protection locked="0"/>
    </xf>
    <xf numFmtId="0" fontId="33" fillId="0" borderId="17" xfId="87" applyFont="1" applyBorder="1" applyAlignment="1">
      <alignment horizontal="left" vertical="center" wrapText="1"/>
    </xf>
    <xf numFmtId="0" fontId="33" fillId="0" borderId="6" xfId="88" applyFont="1" applyBorder="1" applyAlignment="1">
      <alignment horizontal="left" vertical="center"/>
    </xf>
    <xf numFmtId="0" fontId="33" fillId="0" borderId="5" xfId="88" applyFont="1" applyBorder="1" applyAlignment="1">
      <alignment horizontal="left" vertical="center"/>
    </xf>
    <xf numFmtId="0" fontId="32" fillId="0" borderId="5" xfId="0" applyFont="1" applyBorder="1" applyAlignment="1">
      <alignment vertical="center" wrapText="1"/>
    </xf>
    <xf numFmtId="43" fontId="62" fillId="0" borderId="0" xfId="70" applyFont="1" applyFill="1" applyAlignment="1">
      <alignment horizontal="left" vertical="center"/>
    </xf>
    <xf numFmtId="43" fontId="33" fillId="0" borderId="6" xfId="76" applyFont="1" applyFill="1" applyBorder="1" applyAlignment="1">
      <alignment horizontal="center" vertical="center"/>
    </xf>
    <xf numFmtId="43" fontId="32" fillId="0" borderId="19" xfId="65" applyFont="1" applyFill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43" fontId="32" fillId="0" borderId="39" xfId="70" applyFont="1" applyFill="1" applyBorder="1" applyAlignment="1">
      <alignment vertical="center"/>
    </xf>
    <xf numFmtId="43" fontId="32" fillId="0" borderId="19" xfId="70" applyFont="1" applyFill="1" applyBorder="1" applyAlignment="1">
      <alignment vertical="center"/>
    </xf>
    <xf numFmtId="43" fontId="32" fillId="12" borderId="19" xfId="65" applyFont="1" applyFill="1" applyBorder="1" applyAlignment="1">
      <alignment horizontal="center" vertical="center"/>
    </xf>
    <xf numFmtId="0" fontId="32" fillId="12" borderId="42" xfId="0" applyFont="1" applyFill="1" applyBorder="1" applyAlignment="1">
      <alignment horizontal="center" vertical="center"/>
    </xf>
    <xf numFmtId="43" fontId="32" fillId="12" borderId="39" xfId="70" applyFont="1" applyFill="1" applyBorder="1" applyAlignment="1">
      <alignment vertical="center"/>
    </xf>
    <xf numFmtId="43" fontId="32" fillId="12" borderId="19" xfId="70" applyFont="1" applyFill="1" applyBorder="1" applyAlignment="1">
      <alignment vertical="center"/>
    </xf>
    <xf numFmtId="0" fontId="32" fillId="0" borderId="0" xfId="0" applyFont="1" applyAlignment="1">
      <alignment horizontal="center" vertical="center"/>
    </xf>
    <xf numFmtId="43" fontId="32" fillId="0" borderId="23" xfId="65" applyFont="1" applyFill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43" fontId="32" fillId="0" borderId="37" xfId="70" applyFont="1" applyFill="1" applyBorder="1" applyAlignment="1">
      <alignment vertical="center"/>
    </xf>
    <xf numFmtId="43" fontId="32" fillId="0" borderId="23" xfId="70" applyFont="1" applyFill="1" applyBorder="1" applyAlignment="1">
      <alignment vertical="center"/>
    </xf>
    <xf numFmtId="43" fontId="32" fillId="0" borderId="0" xfId="70" applyFont="1" applyFill="1" applyBorder="1" applyAlignment="1">
      <alignment vertical="center"/>
    </xf>
    <xf numFmtId="0" fontId="33" fillId="0" borderId="23" xfId="0" applyFont="1" applyBorder="1" applyAlignment="1">
      <alignment horizontal="center" vertical="center"/>
    </xf>
    <xf numFmtId="0" fontId="33" fillId="0" borderId="23" xfId="0" applyFont="1" applyBorder="1" applyAlignment="1">
      <alignment horizontal="left" vertical="center" wrapText="1"/>
    </xf>
    <xf numFmtId="43" fontId="33" fillId="0" borderId="23" xfId="76" applyFont="1" applyFill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43" fontId="33" fillId="0" borderId="37" xfId="70" applyFont="1" applyFill="1" applyBorder="1" applyAlignment="1">
      <alignment horizontal="center" vertical="center"/>
    </xf>
    <xf numFmtId="188" fontId="33" fillId="0" borderId="0" xfId="84" applyFont="1" applyFill="1" applyBorder="1" applyAlignment="1">
      <alignment horizontal="center" vertical="center"/>
    </xf>
    <xf numFmtId="43" fontId="38" fillId="0" borderId="23" xfId="70" applyFont="1" applyFill="1" applyBorder="1" applyAlignment="1">
      <alignment horizontal="center" vertical="center"/>
    </xf>
    <xf numFmtId="0" fontId="33" fillId="0" borderId="17" xfId="87" applyFont="1" applyBorder="1" applyAlignment="1" applyProtection="1">
      <alignment horizontal="left" vertical="center"/>
      <protection locked="0"/>
    </xf>
    <xf numFmtId="2" fontId="32" fillId="0" borderId="6" xfId="0" applyNumberFormat="1" applyFont="1" applyBorder="1" applyAlignment="1">
      <alignment horizontal="left" vertical="center" wrapText="1"/>
    </xf>
    <xf numFmtId="43" fontId="38" fillId="0" borderId="11" xfId="70" applyFont="1" applyFill="1" applyBorder="1" applyAlignment="1">
      <alignment horizontal="left" vertical="center"/>
    </xf>
    <xf numFmtId="2" fontId="32" fillId="0" borderId="23" xfId="0" applyNumberFormat="1" applyFont="1" applyBorder="1" applyAlignment="1">
      <alignment horizontal="left" vertical="center" wrapText="1"/>
    </xf>
    <xf numFmtId="188" fontId="33" fillId="0" borderId="23" xfId="0" applyNumberFormat="1" applyFont="1" applyBorder="1" applyAlignment="1">
      <alignment vertical="center"/>
    </xf>
    <xf numFmtId="0" fontId="32" fillId="10" borderId="45" xfId="0" applyFont="1" applyFill="1" applyBorder="1" applyAlignment="1">
      <alignment horizontal="center" vertical="center"/>
    </xf>
    <xf numFmtId="0" fontId="32" fillId="10" borderId="32" xfId="0" applyFont="1" applyFill="1" applyBorder="1" applyAlignment="1">
      <alignment horizontal="center" vertical="center" wrapText="1"/>
    </xf>
    <xf numFmtId="0" fontId="32" fillId="10" borderId="32" xfId="0" applyFont="1" applyFill="1" applyBorder="1" applyAlignment="1">
      <alignment horizontal="center" vertical="center"/>
    </xf>
    <xf numFmtId="43" fontId="32" fillId="10" borderId="32" xfId="70" applyFont="1" applyFill="1" applyBorder="1" applyAlignment="1">
      <alignment horizontal="center" vertical="center"/>
    </xf>
    <xf numFmtId="188" fontId="32" fillId="10" borderId="32" xfId="0" applyNumberFormat="1" applyFont="1" applyFill="1" applyBorder="1" applyAlignment="1">
      <alignment horizontal="center" vertical="center"/>
    </xf>
    <xf numFmtId="43" fontId="37" fillId="10" borderId="32" xfId="70" applyFont="1" applyFill="1" applyBorder="1" applyAlignment="1">
      <alignment horizontal="center" vertical="center"/>
    </xf>
    <xf numFmtId="189" fontId="33" fillId="0" borderId="0" xfId="60" applyNumberFormat="1" applyFont="1" applyAlignment="1">
      <alignment vertical="center"/>
    </xf>
    <xf numFmtId="189" fontId="33" fillId="0" borderId="0" xfId="60" quotePrefix="1" applyNumberFormat="1" applyFont="1" applyAlignment="1">
      <alignment horizontal="left" vertical="center"/>
    </xf>
    <xf numFmtId="189" fontId="32" fillId="0" borderId="0" xfId="60" applyNumberFormat="1" applyFont="1" applyAlignment="1">
      <alignment horizontal="center" vertical="center"/>
    </xf>
    <xf numFmtId="0" fontId="33" fillId="0" borderId="0" xfId="0" applyFont="1" applyAlignment="1">
      <alignment vertical="center"/>
    </xf>
    <xf numFmtId="189" fontId="33" fillId="7" borderId="8" xfId="60" quotePrefix="1" applyNumberFormat="1" applyFont="1" applyFill="1" applyBorder="1" applyAlignment="1">
      <alignment horizontal="left" vertical="center"/>
    </xf>
    <xf numFmtId="189" fontId="33" fillId="7" borderId="8" xfId="60" applyNumberFormat="1" applyFont="1" applyFill="1" applyBorder="1" applyAlignment="1">
      <alignment vertical="center"/>
    </xf>
    <xf numFmtId="189" fontId="63" fillId="7" borderId="11" xfId="60" quotePrefix="1" applyNumberFormat="1" applyFont="1" applyFill="1" applyBorder="1" applyAlignment="1">
      <alignment horizontal="left" vertical="center"/>
    </xf>
    <xf numFmtId="189" fontId="33" fillId="7" borderId="11" xfId="60" applyNumberFormat="1" applyFont="1" applyFill="1" applyBorder="1" applyAlignment="1">
      <alignment vertical="center"/>
    </xf>
    <xf numFmtId="189" fontId="33" fillId="6" borderId="11" xfId="60" applyNumberFormat="1" applyFont="1" applyFill="1" applyBorder="1" applyAlignment="1">
      <alignment horizontal="left" vertical="center"/>
    </xf>
    <xf numFmtId="189" fontId="33" fillId="6" borderId="11" xfId="60" applyNumberFormat="1" applyFont="1" applyFill="1" applyBorder="1" applyAlignment="1">
      <alignment vertical="center"/>
    </xf>
    <xf numFmtId="189" fontId="33" fillId="7" borderId="0" xfId="60" applyNumberFormat="1" applyFont="1" applyFill="1" applyAlignment="1">
      <alignment vertical="center"/>
    </xf>
    <xf numFmtId="189" fontId="32" fillId="7" borderId="0" xfId="60" applyNumberFormat="1" applyFont="1" applyFill="1" applyAlignment="1">
      <alignment horizontal="right" vertical="center"/>
    </xf>
    <xf numFmtId="189" fontId="33" fillId="0" borderId="5" xfId="60" applyNumberFormat="1" applyFont="1" applyBorder="1" applyAlignment="1">
      <alignment vertical="center"/>
    </xf>
    <xf numFmtId="189" fontId="33" fillId="0" borderId="5" xfId="60" applyNumberFormat="1" applyFont="1" applyBorder="1" applyAlignment="1">
      <alignment horizontal="left" vertical="center"/>
    </xf>
    <xf numFmtId="43" fontId="33" fillId="6" borderId="5" xfId="70" applyFont="1" applyFill="1" applyBorder="1" applyAlignment="1">
      <alignment vertical="center"/>
    </xf>
    <xf numFmtId="189" fontId="33" fillId="6" borderId="14" xfId="60" applyNumberFormat="1" applyFont="1" applyFill="1" applyBorder="1"/>
    <xf numFmtId="189" fontId="33" fillId="0" borderId="5" xfId="60" applyNumberFormat="1" applyFont="1" applyFill="1" applyBorder="1" applyAlignment="1">
      <alignment horizontal="left" vertical="center"/>
    </xf>
    <xf numFmtId="43" fontId="33" fillId="0" borderId="5" xfId="70" applyFont="1" applyFill="1" applyBorder="1" applyAlignment="1">
      <alignment vertical="center"/>
    </xf>
    <xf numFmtId="189" fontId="33" fillId="0" borderId="5" xfId="60" applyNumberFormat="1" applyFont="1" applyFill="1" applyBorder="1" applyAlignment="1">
      <alignment vertical="center"/>
    </xf>
    <xf numFmtId="189" fontId="33" fillId="0" borderId="23" xfId="60" applyNumberFormat="1" applyFont="1" applyBorder="1" applyAlignment="1">
      <alignment vertical="center"/>
    </xf>
    <xf numFmtId="189" fontId="33" fillId="0" borderId="23" xfId="60" applyNumberFormat="1" applyFont="1" applyFill="1" applyBorder="1" applyAlignment="1">
      <alignment horizontal="left" vertical="center"/>
    </xf>
    <xf numFmtId="43" fontId="33" fillId="0" borderId="23" xfId="60" applyNumberFormat="1" applyFont="1" applyFill="1" applyBorder="1" applyAlignment="1">
      <alignment vertical="center"/>
    </xf>
    <xf numFmtId="189" fontId="33" fillId="0" borderId="23" xfId="60" applyNumberFormat="1" applyFont="1" applyFill="1" applyBorder="1" applyAlignment="1">
      <alignment vertical="center"/>
    </xf>
    <xf numFmtId="189" fontId="33" fillId="0" borderId="25" xfId="60" applyNumberFormat="1" applyFont="1" applyBorder="1" applyAlignment="1">
      <alignment vertical="center"/>
    </xf>
    <xf numFmtId="189" fontId="33" fillId="0" borderId="25" xfId="60" applyNumberFormat="1" applyFont="1" applyFill="1" applyBorder="1" applyAlignment="1">
      <alignment horizontal="left" vertical="center"/>
    </xf>
    <xf numFmtId="43" fontId="33" fillId="0" borderId="25" xfId="60" applyNumberFormat="1" applyFont="1" applyFill="1" applyBorder="1" applyAlignment="1">
      <alignment vertical="center"/>
    </xf>
    <xf numFmtId="189" fontId="33" fillId="0" borderId="25" xfId="60" applyNumberFormat="1" applyFont="1" applyFill="1" applyBorder="1" applyAlignment="1">
      <alignment vertical="center"/>
    </xf>
    <xf numFmtId="189" fontId="32" fillId="0" borderId="9" xfId="60" applyNumberFormat="1" applyFont="1" applyFill="1" applyBorder="1" applyAlignment="1">
      <alignment horizontal="center" vertical="center"/>
    </xf>
    <xf numFmtId="43" fontId="32" fillId="0" borderId="33" xfId="60" applyNumberFormat="1" applyFont="1" applyFill="1" applyBorder="1" applyAlignment="1">
      <alignment vertical="center"/>
    </xf>
    <xf numFmtId="189" fontId="32" fillId="0" borderId="33" xfId="60" applyNumberFormat="1" applyFont="1" applyFill="1" applyBorder="1" applyAlignment="1">
      <alignment vertical="center"/>
    </xf>
    <xf numFmtId="189" fontId="32" fillId="0" borderId="23" xfId="60" applyNumberFormat="1" applyFont="1" applyFill="1" applyBorder="1" applyAlignment="1">
      <alignment horizontal="center" vertical="center"/>
    </xf>
    <xf numFmtId="189" fontId="32" fillId="0" borderId="10" xfId="60" applyNumberFormat="1" applyFont="1" applyFill="1" applyBorder="1" applyAlignment="1">
      <alignment horizontal="center" vertical="center"/>
    </xf>
    <xf numFmtId="0" fontId="33" fillId="0" borderId="26" xfId="0" applyFont="1" applyBorder="1" applyAlignment="1">
      <alignment vertical="center"/>
    </xf>
    <xf numFmtId="189" fontId="32" fillId="6" borderId="22" xfId="60" quotePrefix="1" applyNumberFormat="1" applyFont="1" applyFill="1" applyBorder="1" applyAlignment="1">
      <alignment vertical="center"/>
    </xf>
    <xf numFmtId="189" fontId="33" fillId="6" borderId="0" xfId="60" applyNumberFormat="1" applyFont="1" applyFill="1" applyBorder="1" applyAlignment="1">
      <alignment vertical="center"/>
    </xf>
    <xf numFmtId="189" fontId="33" fillId="0" borderId="0" xfId="60" quotePrefix="1" applyNumberFormat="1" applyFont="1" applyBorder="1" applyAlignment="1">
      <alignment horizontal="left" vertical="center"/>
    </xf>
    <xf numFmtId="189" fontId="33" fillId="0" borderId="0" xfId="60" applyNumberFormat="1" applyFont="1" applyBorder="1" applyAlignment="1">
      <alignment vertical="center"/>
    </xf>
    <xf numFmtId="189" fontId="33" fillId="6" borderId="0" xfId="60" quotePrefix="1" applyNumberFormat="1" applyFont="1" applyFill="1" applyBorder="1" applyAlignment="1">
      <alignment vertical="center"/>
    </xf>
    <xf numFmtId="189" fontId="33" fillId="6" borderId="0" xfId="60" applyNumberFormat="1" applyFont="1" applyFill="1" applyBorder="1" applyAlignment="1">
      <alignment horizontal="center" vertical="center"/>
    </xf>
    <xf numFmtId="189" fontId="33" fillId="0" borderId="0" xfId="60" applyNumberFormat="1" applyFont="1" applyBorder="1" applyAlignment="1">
      <alignment horizontal="left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33" fillId="0" borderId="0" xfId="0" applyFont="1"/>
    <xf numFmtId="189" fontId="33" fillId="6" borderId="8" xfId="60" applyNumberFormat="1" applyFont="1" applyFill="1" applyBorder="1"/>
    <xf numFmtId="189" fontId="33" fillId="6" borderId="11" xfId="60" applyNumberFormat="1" applyFont="1" applyFill="1" applyBorder="1" applyAlignment="1">
      <alignment horizontal="left"/>
    </xf>
    <xf numFmtId="189" fontId="33" fillId="6" borderId="11" xfId="60" applyNumberFormat="1" applyFont="1" applyFill="1" applyBorder="1"/>
    <xf numFmtId="189" fontId="63" fillId="6" borderId="11" xfId="60" applyNumberFormat="1" applyFont="1" applyFill="1" applyBorder="1" applyAlignment="1">
      <alignment horizontal="left"/>
    </xf>
    <xf numFmtId="189" fontId="33" fillId="6" borderId="0" xfId="60" applyNumberFormat="1" applyFont="1" applyFill="1" applyBorder="1" applyAlignment="1">
      <alignment horizontal="center"/>
    </xf>
    <xf numFmtId="189" fontId="33" fillId="6" borderId="13" xfId="60" applyNumberFormat="1" applyFont="1" applyFill="1" applyBorder="1" applyAlignment="1">
      <alignment horizontal="center"/>
    </xf>
    <xf numFmtId="189" fontId="32" fillId="6" borderId="5" xfId="60" applyNumberFormat="1" applyFont="1" applyFill="1" applyBorder="1" applyAlignment="1">
      <alignment horizontal="left"/>
    </xf>
    <xf numFmtId="189" fontId="32" fillId="6" borderId="14" xfId="60" applyNumberFormat="1" applyFont="1" applyFill="1" applyBorder="1"/>
    <xf numFmtId="188" fontId="33" fillId="6" borderId="5" xfId="60" applyNumberFormat="1" applyFont="1" applyFill="1" applyBorder="1" applyAlignment="1">
      <alignment horizontal="left"/>
    </xf>
    <xf numFmtId="203" fontId="33" fillId="6" borderId="5" xfId="60" applyNumberFormat="1" applyFont="1" applyFill="1" applyBorder="1"/>
    <xf numFmtId="43" fontId="33" fillId="6" borderId="5" xfId="70" applyFont="1" applyFill="1" applyBorder="1"/>
    <xf numFmtId="189" fontId="33" fillId="6" borderId="5" xfId="60" applyNumberFormat="1" applyFont="1" applyFill="1" applyBorder="1"/>
    <xf numFmtId="189" fontId="33" fillId="6" borderId="5" xfId="60" applyNumberFormat="1" applyFont="1" applyFill="1" applyBorder="1" applyAlignment="1">
      <alignment horizontal="left"/>
    </xf>
    <xf numFmtId="189" fontId="38" fillId="6" borderId="14" xfId="60" applyNumberFormat="1" applyFont="1" applyFill="1" applyBorder="1"/>
    <xf numFmtId="188" fontId="33" fillId="6" borderId="5" xfId="60" applyNumberFormat="1" applyFont="1" applyFill="1" applyBorder="1"/>
    <xf numFmtId="189" fontId="33" fillId="0" borderId="5" xfId="60" applyNumberFormat="1" applyFont="1" applyFill="1" applyBorder="1" applyAlignment="1">
      <alignment horizontal="center"/>
    </xf>
    <xf numFmtId="189" fontId="38" fillId="0" borderId="14" xfId="60" applyNumberFormat="1" applyFont="1" applyFill="1" applyBorder="1"/>
    <xf numFmtId="188" fontId="33" fillId="0" borderId="5" xfId="60" applyNumberFormat="1" applyFont="1" applyFill="1" applyBorder="1"/>
    <xf numFmtId="203" fontId="33" fillId="0" borderId="5" xfId="60" applyNumberFormat="1" applyFont="1" applyFill="1" applyBorder="1"/>
    <xf numFmtId="43" fontId="33" fillId="0" borderId="5" xfId="70" applyFont="1" applyFill="1" applyBorder="1"/>
    <xf numFmtId="189" fontId="33" fillId="0" borderId="5" xfId="60" applyNumberFormat="1" applyFont="1" applyFill="1" applyBorder="1" applyAlignment="1">
      <alignment horizontal="left"/>
    </xf>
    <xf numFmtId="189" fontId="33" fillId="0" borderId="5" xfId="60" applyNumberFormat="1" applyFont="1" applyFill="1" applyBorder="1"/>
    <xf numFmtId="189" fontId="32" fillId="0" borderId="26" xfId="60" applyNumberFormat="1" applyFont="1" applyFill="1" applyBorder="1" applyAlignment="1">
      <alignment horizontal="center"/>
    </xf>
    <xf numFmtId="188" fontId="32" fillId="0" borderId="5" xfId="60" applyNumberFormat="1" applyFont="1" applyFill="1" applyBorder="1" applyAlignment="1">
      <alignment horizontal="left"/>
    </xf>
    <xf numFmtId="43" fontId="32" fillId="0" borderId="5" xfId="60" applyNumberFormat="1" applyFont="1" applyFill="1" applyBorder="1"/>
    <xf numFmtId="189" fontId="32" fillId="0" borderId="27" xfId="60" applyNumberFormat="1" applyFont="1" applyFill="1" applyBorder="1" applyAlignment="1">
      <alignment horizontal="center"/>
    </xf>
    <xf numFmtId="43" fontId="33" fillId="0" borderId="5" xfId="60" applyNumberFormat="1" applyFont="1" applyFill="1" applyBorder="1"/>
    <xf numFmtId="0" fontId="33" fillId="0" borderId="0" xfId="0" applyFont="1" applyAlignment="1">
      <alignment horizontal="left"/>
    </xf>
    <xf numFmtId="189" fontId="33" fillId="0" borderId="8" xfId="60" applyNumberFormat="1" applyFont="1" applyFill="1" applyBorder="1"/>
    <xf numFmtId="189" fontId="33" fillId="0" borderId="25" xfId="60" applyNumberFormat="1" applyFont="1" applyFill="1" applyBorder="1"/>
    <xf numFmtId="189" fontId="33" fillId="0" borderId="25" xfId="60" applyNumberFormat="1" applyFont="1" applyFill="1" applyBorder="1" applyAlignment="1">
      <alignment horizontal="left"/>
    </xf>
    <xf numFmtId="189" fontId="33" fillId="0" borderId="24" xfId="60" applyNumberFormat="1" applyFont="1" applyFill="1" applyBorder="1"/>
    <xf numFmtId="43" fontId="33" fillId="0" borderId="25" xfId="60" applyNumberFormat="1" applyFont="1" applyFill="1" applyBorder="1"/>
    <xf numFmtId="189" fontId="33" fillId="6" borderId="25" xfId="60" applyNumberFormat="1" applyFont="1" applyFill="1" applyBorder="1"/>
    <xf numFmtId="189" fontId="33" fillId="0" borderId="0" xfId="60" applyNumberFormat="1" applyFont="1" applyFill="1"/>
    <xf numFmtId="43" fontId="32" fillId="0" borderId="10" xfId="70" applyFont="1" applyFill="1" applyBorder="1"/>
    <xf numFmtId="189" fontId="33" fillId="0" borderId="0" xfId="60" applyNumberFormat="1" applyFont="1"/>
    <xf numFmtId="189" fontId="38" fillId="0" borderId="0" xfId="60" applyNumberFormat="1" applyFont="1" applyFill="1" applyAlignment="1">
      <alignment vertical="center"/>
    </xf>
    <xf numFmtId="189" fontId="38" fillId="0" borderId="0" xfId="60" applyNumberFormat="1" applyFont="1" applyFill="1" applyBorder="1" applyAlignment="1">
      <alignment vertical="center"/>
    </xf>
    <xf numFmtId="189" fontId="33" fillId="0" borderId="0" xfId="60" applyNumberFormat="1" applyFont="1" applyFill="1" applyAlignment="1">
      <alignment vertical="center"/>
    </xf>
    <xf numFmtId="189" fontId="33" fillId="0" borderId="0" xfId="60" applyNumberFormat="1" applyFont="1" applyFill="1" applyBorder="1" applyAlignment="1">
      <alignment vertical="center"/>
    </xf>
    <xf numFmtId="189" fontId="32" fillId="0" borderId="0" xfId="60" applyNumberFormat="1" applyFont="1" applyFill="1" applyBorder="1" applyAlignment="1">
      <alignment vertical="center"/>
    </xf>
    <xf numFmtId="189" fontId="33" fillId="0" borderId="0" xfId="60" quotePrefix="1" applyNumberFormat="1" applyFont="1" applyFill="1" applyBorder="1" applyAlignment="1">
      <alignment vertical="center"/>
    </xf>
    <xf numFmtId="0" fontId="64" fillId="0" borderId="0" xfId="0" applyFont="1" applyAlignment="1">
      <alignment horizontal="center"/>
    </xf>
    <xf numFmtId="189" fontId="32" fillId="8" borderId="9" xfId="60" applyNumberFormat="1" applyFont="1" applyFill="1" applyBorder="1" applyAlignment="1">
      <alignment horizontal="center" vertical="center"/>
    </xf>
    <xf numFmtId="0" fontId="32" fillId="8" borderId="10" xfId="0" applyFont="1" applyFill="1" applyBorder="1" applyAlignment="1">
      <alignment horizontal="center" vertical="center"/>
    </xf>
    <xf numFmtId="189" fontId="33" fillId="6" borderId="5" xfId="60" applyNumberFormat="1" applyFont="1" applyFill="1" applyBorder="1" applyAlignment="1">
      <alignment horizontal="center"/>
    </xf>
    <xf numFmtId="190" fontId="33" fillId="6" borderId="5" xfId="60" applyNumberFormat="1" applyFont="1" applyFill="1" applyBorder="1"/>
    <xf numFmtId="189" fontId="33" fillId="6" borderId="23" xfId="60" applyNumberFormat="1" applyFont="1" applyFill="1" applyBorder="1"/>
    <xf numFmtId="189" fontId="33" fillId="0" borderId="6" xfId="60" applyNumberFormat="1" applyFont="1" applyFill="1" applyBorder="1" applyAlignment="1">
      <alignment horizontal="left"/>
    </xf>
    <xf numFmtId="189" fontId="33" fillId="0" borderId="0" xfId="60" applyNumberFormat="1" applyFont="1" applyFill="1" applyBorder="1"/>
    <xf numFmtId="190" fontId="33" fillId="0" borderId="5" xfId="60" applyNumberFormat="1" applyFont="1" applyFill="1" applyBorder="1"/>
    <xf numFmtId="0" fontId="33" fillId="0" borderId="25" xfId="0" applyFont="1" applyBorder="1"/>
    <xf numFmtId="188" fontId="33" fillId="0" borderId="25" xfId="60" applyNumberFormat="1" applyFont="1" applyFill="1" applyBorder="1"/>
    <xf numFmtId="188" fontId="33" fillId="0" borderId="10" xfId="60" applyNumberFormat="1" applyFont="1" applyFill="1" applyBorder="1"/>
    <xf numFmtId="189" fontId="66" fillId="6" borderId="0" xfId="60" quotePrefix="1" applyNumberFormat="1" applyFont="1" applyFill="1" applyBorder="1" applyAlignment="1">
      <alignment vertical="center"/>
    </xf>
    <xf numFmtId="43" fontId="38" fillId="0" borderId="28" xfId="70" applyFont="1" applyFill="1" applyBorder="1" applyAlignment="1">
      <alignment horizontal="center" vertical="center"/>
    </xf>
    <xf numFmtId="43" fontId="38" fillId="12" borderId="19" xfId="70" applyFont="1" applyFill="1" applyBorder="1" applyAlignment="1">
      <alignment horizontal="center" vertical="center"/>
    </xf>
    <xf numFmtId="2" fontId="32" fillId="0" borderId="16" xfId="0" applyNumberFormat="1" applyFont="1" applyBorder="1" applyAlignment="1">
      <alignment vertical="center" wrapText="1"/>
    </xf>
    <xf numFmtId="188" fontId="32" fillId="0" borderId="5" xfId="84" applyFont="1" applyFill="1" applyBorder="1" applyAlignment="1">
      <alignment vertical="center"/>
    </xf>
    <xf numFmtId="0" fontId="32" fillId="0" borderId="14" xfId="0" applyFont="1" applyBorder="1" applyAlignment="1">
      <alignment horizontal="center" vertical="center"/>
    </xf>
    <xf numFmtId="0" fontId="33" fillId="0" borderId="5" xfId="98" applyFont="1" applyBorder="1" applyAlignment="1">
      <alignment horizontal="center" vertical="center"/>
    </xf>
    <xf numFmtId="0" fontId="33" fillId="0" borderId="16" xfId="91" quotePrefix="1" applyFont="1" applyBorder="1" applyAlignment="1">
      <alignment vertical="center"/>
    </xf>
    <xf numFmtId="188" fontId="33" fillId="0" borderId="5" xfId="92" applyFont="1" applyFill="1" applyBorder="1" applyAlignment="1">
      <alignment horizontal="center" vertical="center"/>
    </xf>
    <xf numFmtId="188" fontId="33" fillId="0" borderId="14" xfId="92" applyFont="1" applyFill="1" applyBorder="1" applyAlignment="1">
      <alignment horizontal="center" vertical="center"/>
    </xf>
    <xf numFmtId="0" fontId="33" fillId="0" borderId="15" xfId="91" quotePrefix="1" applyFont="1" applyBorder="1" applyAlignment="1">
      <alignment vertical="center"/>
    </xf>
    <xf numFmtId="188" fontId="33" fillId="0" borderId="5" xfId="92" applyFont="1" applyFill="1" applyBorder="1" applyAlignment="1">
      <alignment horizontal="right" vertical="center"/>
    </xf>
    <xf numFmtId="0" fontId="33" fillId="0" borderId="6" xfId="89" applyFont="1" applyBorder="1" applyAlignment="1">
      <alignment horizontal="left" vertical="center" wrapText="1"/>
    </xf>
    <xf numFmtId="0" fontId="33" fillId="0" borderId="5" xfId="89" applyFont="1" applyBorder="1" applyAlignment="1">
      <alignment vertical="center"/>
    </xf>
    <xf numFmtId="43" fontId="33" fillId="0" borderId="6" xfId="90" applyNumberFormat="1" applyFont="1" applyFill="1" applyBorder="1" applyAlignment="1">
      <alignment horizontal="center" vertical="center"/>
    </xf>
    <xf numFmtId="0" fontId="33" fillId="0" borderId="15" xfId="89" applyFont="1" applyBorder="1" applyAlignment="1">
      <alignment horizontal="left" vertical="center" wrapText="1"/>
    </xf>
    <xf numFmtId="206" fontId="33" fillId="0" borderId="15" xfId="98" applyNumberFormat="1" applyFont="1" applyBorder="1" applyAlignment="1">
      <alignment horizontal="left" vertical="center"/>
    </xf>
    <xf numFmtId="43" fontId="33" fillId="0" borderId="5" xfId="97" applyNumberFormat="1" applyFont="1" applyBorder="1" applyAlignment="1">
      <alignment vertical="center"/>
    </xf>
    <xf numFmtId="205" fontId="33" fillId="0" borderId="5" xfId="98" applyNumberFormat="1" applyFont="1" applyBorder="1" applyAlignment="1">
      <alignment horizontal="center" vertical="center"/>
    </xf>
    <xf numFmtId="2" fontId="33" fillId="0" borderId="5" xfId="98" applyNumberFormat="1" applyFont="1" applyBorder="1" applyAlignment="1">
      <alignment horizontal="center" vertical="center"/>
    </xf>
    <xf numFmtId="0" fontId="33" fillId="0" borderId="16" xfId="89" applyFont="1" applyBorder="1" applyAlignment="1">
      <alignment horizontal="left" vertical="center" wrapText="1"/>
    </xf>
    <xf numFmtId="0" fontId="32" fillId="0" borderId="5" xfId="98" applyFont="1" applyBorder="1" applyAlignment="1">
      <alignment horizontal="center" vertical="center"/>
    </xf>
    <xf numFmtId="0" fontId="32" fillId="0" borderId="15" xfId="0" applyFont="1" applyBorder="1" applyAlignment="1">
      <alignment vertical="center"/>
    </xf>
    <xf numFmtId="188" fontId="33" fillId="0" borderId="5" xfId="99" applyFont="1" applyFill="1" applyBorder="1" applyAlignment="1">
      <alignment horizontal="center" vertical="center"/>
    </xf>
    <xf numFmtId="0" fontId="33" fillId="0" borderId="15" xfId="0" applyFont="1" applyBorder="1" applyAlignment="1">
      <alignment vertical="center"/>
    </xf>
    <xf numFmtId="0" fontId="33" fillId="0" borderId="8" xfId="100" applyFont="1" applyBorder="1" applyAlignment="1">
      <alignment horizontal="left" vertical="center"/>
    </xf>
    <xf numFmtId="188" fontId="33" fillId="0" borderId="6" xfId="101" applyNumberFormat="1" applyFont="1" applyFill="1" applyBorder="1" applyAlignment="1">
      <alignment horizontal="center" vertical="center"/>
    </xf>
    <xf numFmtId="188" fontId="33" fillId="0" borderId="11" xfId="102" applyNumberFormat="1" applyFont="1" applyBorder="1" applyAlignment="1">
      <alignment horizontal="center" vertical="center"/>
    </xf>
    <xf numFmtId="188" fontId="33" fillId="0" borderId="5" xfId="98" applyNumberFormat="1" applyFont="1" applyBorder="1" applyAlignment="1">
      <alignment horizontal="center" vertical="center"/>
    </xf>
    <xf numFmtId="0" fontId="33" fillId="0" borderId="5" xfId="98" quotePrefix="1" applyFont="1" applyBorder="1" applyAlignment="1">
      <alignment horizontal="center" vertical="center"/>
    </xf>
    <xf numFmtId="0" fontId="33" fillId="0" borderId="5" xfId="89" applyFont="1" applyBorder="1" applyAlignment="1">
      <alignment horizontal="left" vertical="center" wrapText="1"/>
    </xf>
    <xf numFmtId="0" fontId="33" fillId="0" borderId="6" xfId="89" applyFont="1" applyBorder="1" applyAlignment="1">
      <alignment horizontal="left" vertical="center"/>
    </xf>
    <xf numFmtId="0" fontId="33" fillId="0" borderId="5" xfId="89" applyFont="1" applyBorder="1" applyAlignment="1">
      <alignment horizontal="center" vertical="center"/>
    </xf>
    <xf numFmtId="0" fontId="33" fillId="0" borderId="5" xfId="98" quotePrefix="1" applyFont="1" applyBorder="1" applyAlignment="1">
      <alignment horizontal="left" vertical="center"/>
    </xf>
    <xf numFmtId="188" fontId="33" fillId="0" borderId="5" xfId="99" applyFont="1" applyFill="1" applyBorder="1" applyAlignment="1">
      <alignment horizontal="left" vertical="center"/>
    </xf>
    <xf numFmtId="188" fontId="33" fillId="0" borderId="6" xfId="104" applyFont="1" applyFill="1" applyBorder="1" applyAlignment="1">
      <alignment horizontal="right" vertical="center"/>
    </xf>
    <xf numFmtId="0" fontId="33" fillId="0" borderId="11" xfId="102" applyFont="1" applyBorder="1" applyAlignment="1">
      <alignment horizontal="center" vertical="center"/>
    </xf>
    <xf numFmtId="205" fontId="33" fillId="0" borderId="5" xfId="98" quotePrefix="1" applyNumberFormat="1" applyFont="1" applyBorder="1" applyAlignment="1">
      <alignment horizontal="center" vertical="center"/>
    </xf>
    <xf numFmtId="188" fontId="33" fillId="0" borderId="5" xfId="92" applyFont="1" applyFill="1" applyBorder="1" applyAlignment="1">
      <alignment vertical="center"/>
    </xf>
    <xf numFmtId="188" fontId="33" fillId="0" borderId="15" xfId="92" applyFont="1" applyFill="1" applyBorder="1" applyAlignment="1">
      <alignment vertical="center"/>
    </xf>
    <xf numFmtId="0" fontId="33" fillId="0" borderId="16" xfId="91" applyFont="1" applyBorder="1" applyAlignment="1">
      <alignment horizontal="left" vertical="center"/>
    </xf>
    <xf numFmtId="0" fontId="33" fillId="0" borderId="37" xfId="91" quotePrefix="1" applyFont="1" applyBorder="1" applyAlignment="1">
      <alignment vertical="center"/>
    </xf>
    <xf numFmtId="188" fontId="33" fillId="0" borderId="23" xfId="92" applyFont="1" applyFill="1" applyBorder="1" applyAlignment="1">
      <alignment horizontal="right" vertical="center"/>
    </xf>
    <xf numFmtId="188" fontId="33" fillId="0" borderId="23" xfId="92" applyFont="1" applyFill="1" applyBorder="1" applyAlignment="1">
      <alignment horizontal="center" vertical="center"/>
    </xf>
    <xf numFmtId="188" fontId="33" fillId="0" borderId="0" xfId="92" applyFont="1" applyFill="1" applyBorder="1" applyAlignment="1">
      <alignment horizontal="right" vertical="center"/>
    </xf>
    <xf numFmtId="188" fontId="33" fillId="0" borderId="8" xfId="92" applyFont="1" applyFill="1" applyBorder="1" applyAlignment="1">
      <alignment horizontal="right" vertical="center"/>
    </xf>
    <xf numFmtId="0" fontId="33" fillId="0" borderId="35" xfId="103" applyFont="1" applyBorder="1" applyAlignment="1">
      <alignment horizontal="center" vertical="center"/>
    </xf>
    <xf numFmtId="188" fontId="33" fillId="0" borderId="35" xfId="104" applyFont="1" applyFill="1" applyBorder="1" applyAlignment="1">
      <alignment horizontal="right" vertical="center"/>
    </xf>
    <xf numFmtId="204" fontId="33" fillId="0" borderId="35" xfId="90" applyNumberFormat="1" applyFont="1" applyFill="1" applyBorder="1" applyAlignment="1">
      <alignment horizontal="center" vertical="center"/>
    </xf>
    <xf numFmtId="0" fontId="33" fillId="0" borderId="23" xfId="103" applyFont="1" applyBorder="1" applyAlignment="1">
      <alignment horizontal="left" vertical="center"/>
    </xf>
    <xf numFmtId="188" fontId="33" fillId="0" borderId="6" xfId="92" applyFont="1" applyFill="1" applyBorder="1" applyAlignment="1">
      <alignment horizontal="right" vertical="center"/>
    </xf>
    <xf numFmtId="188" fontId="33" fillId="0" borderId="6" xfId="92" applyFont="1" applyFill="1" applyBorder="1" applyAlignment="1">
      <alignment horizontal="center" vertical="center"/>
    </xf>
    <xf numFmtId="188" fontId="33" fillId="0" borderId="11" xfId="92" applyFont="1" applyFill="1" applyBorder="1" applyAlignment="1">
      <alignment horizontal="right" vertical="center"/>
    </xf>
    <xf numFmtId="0" fontId="33" fillId="0" borderId="6" xfId="98" applyFont="1" applyBorder="1" applyAlignment="1">
      <alignment horizontal="center" vertical="center"/>
    </xf>
    <xf numFmtId="188" fontId="33" fillId="0" borderId="17" xfId="92" applyFont="1" applyFill="1" applyBorder="1" applyAlignment="1">
      <alignment horizontal="center" vertical="center"/>
    </xf>
    <xf numFmtId="2" fontId="32" fillId="0" borderId="5" xfId="98" applyNumberFormat="1" applyFont="1" applyBorder="1" applyAlignment="1">
      <alignment horizontal="center" vertical="center"/>
    </xf>
    <xf numFmtId="188" fontId="33" fillId="0" borderId="5" xfId="101" applyNumberFormat="1" applyFont="1" applyFill="1" applyBorder="1" applyAlignment="1">
      <alignment horizontal="center" vertical="center"/>
    </xf>
    <xf numFmtId="0" fontId="32" fillId="0" borderId="5" xfId="98" quotePrefix="1" applyFont="1" applyBorder="1" applyAlignment="1">
      <alignment horizontal="center" vertical="center"/>
    </xf>
    <xf numFmtId="0" fontId="32" fillId="0" borderId="8" xfId="100" applyFont="1" applyBorder="1" applyAlignment="1">
      <alignment horizontal="left" vertical="center"/>
    </xf>
    <xf numFmtId="0" fontId="32" fillId="0" borderId="35" xfId="103" applyFont="1" applyBorder="1" applyAlignment="1">
      <alignment horizontal="center" vertical="center"/>
    </xf>
    <xf numFmtId="188" fontId="33" fillId="0" borderId="17" xfId="84" applyFont="1" applyFill="1" applyBorder="1" applyAlignment="1">
      <alignment horizontal="center" vertical="center"/>
    </xf>
    <xf numFmtId="206" fontId="33" fillId="0" borderId="16" xfId="98" applyNumberFormat="1" applyFont="1" applyBorder="1" applyAlignment="1">
      <alignment horizontal="left" vertical="center"/>
    </xf>
    <xf numFmtId="188" fontId="33" fillId="0" borderId="6" xfId="94" applyFont="1" applyFill="1" applyBorder="1" applyAlignment="1">
      <alignment horizontal="center" vertical="center"/>
    </xf>
    <xf numFmtId="0" fontId="33" fillId="0" borderId="12" xfId="89" applyFont="1" applyBorder="1" applyAlignment="1">
      <alignment horizontal="center" vertical="center"/>
    </xf>
    <xf numFmtId="0" fontId="33" fillId="0" borderId="12" xfId="89" quotePrefix="1" applyFont="1" applyBorder="1" applyAlignment="1">
      <alignment horizontal="left" vertical="center" wrapText="1"/>
    </xf>
    <xf numFmtId="188" fontId="33" fillId="0" borderId="12" xfId="95" applyNumberFormat="1" applyFont="1" applyBorder="1" applyAlignment="1">
      <alignment horizontal="center" vertical="center"/>
    </xf>
    <xf numFmtId="204" fontId="33" fillId="0" borderId="12" xfId="90" applyNumberFormat="1" applyFont="1" applyFill="1" applyBorder="1" applyAlignment="1">
      <alignment horizontal="center" vertical="center"/>
    </xf>
    <xf numFmtId="43" fontId="32" fillId="0" borderId="8" xfId="70" applyFont="1" applyFill="1" applyBorder="1" applyAlignment="1">
      <alignment horizontal="center" vertical="center" wrapText="1"/>
    </xf>
    <xf numFmtId="43" fontId="32" fillId="0" borderId="11" xfId="70" applyFont="1" applyFill="1" applyBorder="1" applyAlignment="1">
      <alignment horizontal="center" vertical="center" wrapText="1"/>
    </xf>
    <xf numFmtId="43" fontId="32" fillId="0" borderId="40" xfId="70" applyFont="1" applyFill="1" applyBorder="1" applyAlignment="1">
      <alignment horizontal="center" vertical="center" wrapText="1"/>
    </xf>
    <xf numFmtId="43" fontId="37" fillId="0" borderId="6" xfId="70" applyFont="1" applyFill="1" applyBorder="1" applyAlignment="1">
      <alignment horizontal="center" vertical="center" wrapText="1"/>
    </xf>
    <xf numFmtId="43" fontId="32" fillId="0" borderId="5" xfId="70" applyFont="1" applyFill="1" applyBorder="1" applyAlignment="1">
      <alignment horizontal="left" vertical="center"/>
    </xf>
    <xf numFmtId="43" fontId="32" fillId="0" borderId="5" xfId="70" quotePrefix="1" applyFont="1" applyFill="1" applyBorder="1" applyAlignment="1">
      <alignment horizontal="left" vertical="center"/>
    </xf>
    <xf numFmtId="0" fontId="32" fillId="0" borderId="6" xfId="89" quotePrefix="1" applyFont="1" applyBorder="1" applyAlignment="1">
      <alignment horizontal="left" vertical="center" wrapText="1"/>
    </xf>
    <xf numFmtId="43" fontId="32" fillId="0" borderId="6" xfId="70" quotePrefix="1" applyFont="1" applyFill="1" applyBorder="1" applyAlignment="1">
      <alignment horizontal="left" vertical="center"/>
    </xf>
    <xf numFmtId="43" fontId="33" fillId="0" borderId="6" xfId="70" quotePrefix="1" applyFont="1" applyFill="1" applyBorder="1" applyAlignment="1">
      <alignment horizontal="left" vertical="center"/>
    </xf>
    <xf numFmtId="43" fontId="33" fillId="0" borderId="5" xfId="70" quotePrefix="1" applyFont="1" applyFill="1" applyBorder="1" applyAlignment="1">
      <alignment horizontal="left" vertical="center"/>
    </xf>
    <xf numFmtId="0" fontId="32" fillId="0" borderId="6" xfId="89" applyFont="1" applyBorder="1" applyAlignment="1">
      <alignment horizontal="left" vertical="center"/>
    </xf>
    <xf numFmtId="188" fontId="32" fillId="0" borderId="6" xfId="92" applyFont="1" applyFill="1" applyBorder="1" applyAlignment="1">
      <alignment horizontal="center" vertical="center"/>
    </xf>
    <xf numFmtId="188" fontId="32" fillId="0" borderId="11" xfId="90" applyFont="1" applyFill="1" applyBorder="1" applyAlignment="1">
      <alignment horizontal="center" vertical="center"/>
    </xf>
    <xf numFmtId="0" fontId="33" fillId="0" borderId="6" xfId="89" quotePrefix="1" applyFont="1" applyBorder="1" applyAlignment="1">
      <alignment horizontal="left" vertical="center"/>
    </xf>
    <xf numFmtId="0" fontId="32" fillId="0" borderId="6" xfId="89" applyFont="1" applyBorder="1" applyAlignment="1">
      <alignment horizontal="left" vertical="center" wrapText="1"/>
    </xf>
    <xf numFmtId="43" fontId="37" fillId="0" borderId="5" xfId="70" applyFont="1" applyFill="1" applyBorder="1" applyAlignment="1">
      <alignment horizontal="center" vertical="center" wrapText="1"/>
    </xf>
    <xf numFmtId="43" fontId="33" fillId="0" borderId="5" xfId="70" quotePrefix="1" applyFont="1" applyFill="1" applyBorder="1" applyAlignment="1">
      <alignment vertical="center"/>
    </xf>
    <xf numFmtId="43" fontId="32" fillId="0" borderId="5" xfId="70" quotePrefix="1" applyFont="1" applyFill="1" applyBorder="1" applyAlignment="1">
      <alignment vertical="center"/>
    </xf>
    <xf numFmtId="2" fontId="32" fillId="0" borderId="6" xfId="89" applyNumberFormat="1" applyFont="1" applyBorder="1" applyAlignment="1">
      <alignment horizontal="center" vertical="center"/>
    </xf>
    <xf numFmtId="187" fontId="32" fillId="0" borderId="6" xfId="85" applyNumberFormat="1" applyFont="1" applyBorder="1" applyAlignment="1">
      <alignment vertical="center" wrapText="1"/>
    </xf>
    <xf numFmtId="43" fontId="38" fillId="0" borderId="35" xfId="70" applyFont="1" applyFill="1" applyBorder="1" applyAlignment="1">
      <alignment horizontal="center" vertical="center" wrapText="1"/>
    </xf>
    <xf numFmtId="43" fontId="37" fillId="0" borderId="19" xfId="70" applyFont="1" applyFill="1" applyBorder="1" applyAlignment="1">
      <alignment horizontal="center" vertical="center" wrapText="1"/>
    </xf>
    <xf numFmtId="43" fontId="37" fillId="12" borderId="19" xfId="70" applyFont="1" applyFill="1" applyBorder="1" applyAlignment="1">
      <alignment horizontal="center" vertical="center" wrapText="1"/>
    </xf>
    <xf numFmtId="43" fontId="32" fillId="0" borderId="5" xfId="70" applyFont="1" applyFill="1" applyBorder="1" applyAlignment="1">
      <alignment vertical="center"/>
    </xf>
    <xf numFmtId="43" fontId="33" fillId="0" borderId="6" xfId="70" quotePrefix="1" applyFont="1" applyFill="1" applyBorder="1" applyAlignment="1">
      <alignment vertical="center"/>
    </xf>
    <xf numFmtId="43" fontId="33" fillId="0" borderId="35" xfId="70" applyFont="1" applyFill="1" applyBorder="1" applyAlignment="1">
      <alignment vertical="center"/>
    </xf>
    <xf numFmtId="2" fontId="32" fillId="0" borderId="6" xfId="0" applyNumberFormat="1" applyFont="1" applyBorder="1" applyAlignment="1">
      <alignment vertical="center" wrapText="1"/>
    </xf>
    <xf numFmtId="2" fontId="33" fillId="0" borderId="6" xfId="0" quotePrefix="1" applyNumberFormat="1" applyFont="1" applyBorder="1" applyAlignment="1">
      <alignment vertical="center" wrapText="1"/>
    </xf>
    <xf numFmtId="0" fontId="33" fillId="0" borderId="35" xfId="89" applyFont="1" applyBorder="1" applyAlignment="1">
      <alignment horizontal="center" vertical="center"/>
    </xf>
    <xf numFmtId="188" fontId="33" fillId="0" borderId="35" xfId="95" applyNumberFormat="1" applyFont="1" applyBorder="1" applyAlignment="1">
      <alignment horizontal="center" vertical="center"/>
    </xf>
    <xf numFmtId="2" fontId="41" fillId="0" borderId="5" xfId="0" applyNumberFormat="1" applyFont="1" applyBorder="1" applyAlignment="1">
      <alignment vertical="center" wrapText="1"/>
    </xf>
    <xf numFmtId="188" fontId="32" fillId="0" borderId="5" xfId="84" applyFont="1" applyFill="1" applyBorder="1" applyAlignment="1">
      <alignment horizontal="center" vertical="center"/>
    </xf>
    <xf numFmtId="49" fontId="32" fillId="0" borderId="5" xfId="84" applyNumberFormat="1" applyFont="1" applyFill="1" applyBorder="1" applyAlignment="1">
      <alignment horizontal="center" vertical="center"/>
    </xf>
    <xf numFmtId="43" fontId="32" fillId="0" borderId="15" xfId="70" applyFont="1" applyFill="1" applyBorder="1" applyAlignment="1">
      <alignment horizontal="center" vertical="center"/>
    </xf>
    <xf numFmtId="188" fontId="32" fillId="0" borderId="8" xfId="84" applyFont="1" applyFill="1" applyBorder="1" applyAlignment="1">
      <alignment horizontal="center" vertical="center"/>
    </xf>
    <xf numFmtId="43" fontId="38" fillId="0" borderId="0" xfId="70" applyFont="1" applyAlignment="1">
      <alignment horizontal="center" vertical="center" wrapText="1"/>
    </xf>
    <xf numFmtId="189" fontId="32" fillId="0" borderId="0" xfId="60" applyNumberFormat="1" applyFont="1" applyFill="1" applyAlignment="1">
      <alignment horizontal="left" vertical="center"/>
    </xf>
    <xf numFmtId="43" fontId="67" fillId="0" borderId="6" xfId="70" applyFont="1" applyFill="1" applyBorder="1" applyAlignment="1">
      <alignment horizontal="center" vertical="center" wrapText="1"/>
    </xf>
    <xf numFmtId="209" fontId="68" fillId="0" borderId="33" xfId="0" applyNumberFormat="1" applyFont="1" applyBorder="1" applyAlignment="1">
      <alignment horizontal="center"/>
    </xf>
    <xf numFmtId="209" fontId="68" fillId="0" borderId="46" xfId="0" applyNumberFormat="1" applyFont="1" applyBorder="1" applyAlignment="1">
      <alignment horizontal="center"/>
    </xf>
    <xf numFmtId="209" fontId="68" fillId="0" borderId="30" xfId="0" applyNumberFormat="1" applyFont="1" applyBorder="1" applyAlignment="1">
      <alignment horizontal="center"/>
    </xf>
    <xf numFmtId="0" fontId="33" fillId="0" borderId="11" xfId="103" applyFont="1" applyBorder="1" applyAlignment="1">
      <alignment vertical="center"/>
    </xf>
    <xf numFmtId="188" fontId="33" fillId="0" borderId="14" xfId="105" applyNumberFormat="1" applyFont="1" applyFill="1" applyBorder="1" applyAlignment="1">
      <alignment horizontal="center" vertical="center"/>
    </xf>
    <xf numFmtId="43" fontId="69" fillId="0" borderId="6" xfId="70" applyFont="1" applyFill="1" applyBorder="1" applyAlignment="1">
      <alignment horizontal="center" vertical="center"/>
    </xf>
    <xf numFmtId="0" fontId="33" fillId="0" borderId="0" xfId="109" applyFont="1" applyAlignment="1">
      <alignment horizontal="left" vertical="center"/>
    </xf>
    <xf numFmtId="188" fontId="33" fillId="0" borderId="35" xfId="101" applyNumberFormat="1" applyFont="1" applyFill="1" applyBorder="1" applyAlignment="1">
      <alignment horizontal="center"/>
    </xf>
    <xf numFmtId="188" fontId="33" fillId="0" borderId="38" xfId="102" applyNumberFormat="1" applyFont="1" applyBorder="1" applyAlignment="1">
      <alignment horizontal="center"/>
    </xf>
    <xf numFmtId="189" fontId="66" fillId="6" borderId="0" xfId="60" quotePrefix="1" applyNumberFormat="1" applyFont="1" applyFill="1" applyBorder="1" applyAlignment="1">
      <alignment horizontal="center" vertical="center"/>
    </xf>
    <xf numFmtId="189" fontId="70" fillId="6" borderId="0" xfId="60" applyNumberFormat="1" applyFont="1" applyFill="1" applyBorder="1" applyAlignment="1">
      <alignment vertical="center"/>
    </xf>
    <xf numFmtId="189" fontId="71" fillId="6" borderId="0" xfId="60" quotePrefix="1" applyNumberFormat="1" applyFont="1" applyFill="1" applyBorder="1" applyAlignment="1">
      <alignment horizontal="center" vertical="center"/>
    </xf>
    <xf numFmtId="0" fontId="71" fillId="0" borderId="0" xfId="0" applyFont="1" applyAlignment="1">
      <alignment vertical="center"/>
    </xf>
    <xf numFmtId="189" fontId="71" fillId="6" borderId="0" xfId="60" quotePrefix="1" applyNumberFormat="1" applyFont="1" applyFill="1" applyBorder="1" applyAlignment="1">
      <alignment vertical="center"/>
    </xf>
    <xf numFmtId="189" fontId="66" fillId="6" borderId="0" xfId="60" quotePrefix="1" applyNumberFormat="1" applyFont="1" applyFill="1" applyBorder="1" applyAlignment="1">
      <alignment horizontal="left" vertical="center"/>
    </xf>
    <xf numFmtId="189" fontId="69" fillId="6" borderId="0" xfId="60" quotePrefix="1" applyNumberFormat="1" applyFont="1" applyFill="1" applyBorder="1" applyAlignment="1">
      <alignment horizontal="center" vertical="center"/>
    </xf>
    <xf numFmtId="189" fontId="66" fillId="6" borderId="0" xfId="60" applyNumberFormat="1" applyFont="1" applyFill="1" applyBorder="1" applyAlignment="1">
      <alignment horizontal="center" vertical="center"/>
    </xf>
    <xf numFmtId="189" fontId="69" fillId="6" borderId="0" xfId="60" applyNumberFormat="1" applyFont="1" applyFill="1" applyBorder="1" applyAlignment="1">
      <alignment horizontal="center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center" vertical="center"/>
    </xf>
    <xf numFmtId="0" fontId="69" fillId="0" borderId="0" xfId="0" applyFont="1" applyAlignment="1">
      <alignment horizontal="center" vertical="center"/>
    </xf>
    <xf numFmtId="189" fontId="69" fillId="6" borderId="0" xfId="60" quotePrefix="1" applyNumberFormat="1" applyFont="1" applyFill="1" applyBorder="1" applyAlignment="1">
      <alignment vertical="center"/>
    </xf>
    <xf numFmtId="0" fontId="72" fillId="0" borderId="0" xfId="0" applyFont="1"/>
    <xf numFmtId="0" fontId="73" fillId="0" borderId="0" xfId="0" applyFont="1"/>
    <xf numFmtId="43" fontId="74" fillId="0" borderId="0" xfId="70" applyFont="1" applyFill="1" applyAlignment="1">
      <alignment horizontal="left" vertical="center"/>
    </xf>
    <xf numFmtId="43" fontId="73" fillId="0" borderId="16" xfId="70" applyFont="1" applyFill="1" applyBorder="1" applyAlignment="1">
      <alignment horizontal="center" vertical="center"/>
    </xf>
    <xf numFmtId="43" fontId="73" fillId="0" borderId="15" xfId="70" applyFont="1" applyFill="1" applyBorder="1" applyAlignment="1">
      <alignment vertical="center"/>
    </xf>
    <xf numFmtId="43" fontId="73" fillId="0" borderId="8" xfId="70" applyFont="1" applyFill="1" applyBorder="1" applyAlignment="1">
      <alignment vertical="center"/>
    </xf>
    <xf numFmtId="43" fontId="73" fillId="0" borderId="16" xfId="70" applyFont="1" applyFill="1" applyBorder="1" applyAlignment="1">
      <alignment vertical="center"/>
    </xf>
    <xf numFmtId="43" fontId="73" fillId="0" borderId="16" xfId="70" applyFont="1" applyFill="1" applyBorder="1" applyAlignment="1" applyProtection="1">
      <alignment vertical="center"/>
      <protection locked="0"/>
    </xf>
    <xf numFmtId="43" fontId="75" fillId="0" borderId="16" xfId="70" applyFont="1" applyFill="1" applyBorder="1" applyAlignment="1">
      <alignment vertical="center"/>
    </xf>
    <xf numFmtId="43" fontId="75" fillId="0" borderId="16" xfId="70" applyFont="1" applyFill="1" applyBorder="1" applyAlignment="1">
      <alignment horizontal="center" vertical="center"/>
    </xf>
    <xf numFmtId="43" fontId="76" fillId="0" borderId="6" xfId="70" applyFont="1" applyFill="1" applyBorder="1" applyAlignment="1">
      <alignment horizontal="center" vertical="center" wrapText="1"/>
    </xf>
    <xf numFmtId="0" fontId="66" fillId="0" borderId="11" xfId="100" applyFont="1" applyBorder="1" applyAlignment="1">
      <alignment horizontal="left"/>
    </xf>
    <xf numFmtId="188" fontId="66" fillId="0" borderId="6" xfId="101" applyNumberFormat="1" applyFont="1" applyFill="1" applyBorder="1" applyAlignment="1">
      <alignment horizontal="center"/>
    </xf>
    <xf numFmtId="188" fontId="66" fillId="0" borderId="17" xfId="102" applyNumberFormat="1" applyFont="1" applyBorder="1" applyAlignment="1">
      <alignment horizontal="center"/>
    </xf>
    <xf numFmtId="43" fontId="66" fillId="0" borderId="16" xfId="70" applyFont="1" applyFill="1" applyBorder="1" applyAlignment="1">
      <alignment vertical="center"/>
    </xf>
    <xf numFmtId="43" fontId="66" fillId="0" borderId="6" xfId="70" applyFont="1" applyFill="1" applyBorder="1" applyAlignment="1">
      <alignment horizontal="center" vertical="center"/>
    </xf>
    <xf numFmtId="43" fontId="66" fillId="0" borderId="11" xfId="70" applyFont="1" applyFill="1" applyBorder="1" applyAlignment="1">
      <alignment vertical="center"/>
    </xf>
    <xf numFmtId="188" fontId="66" fillId="0" borderId="11" xfId="84" applyFont="1" applyFill="1" applyBorder="1" applyAlignment="1">
      <alignment horizontal="center" vertical="center"/>
    </xf>
    <xf numFmtId="0" fontId="66" fillId="0" borderId="6" xfId="103" applyFont="1" applyBorder="1" applyAlignment="1">
      <alignment horizontal="left" vertical="center"/>
    </xf>
    <xf numFmtId="188" fontId="66" fillId="0" borderId="6" xfId="107" applyFont="1" applyFill="1" applyBorder="1" applyAlignment="1">
      <alignment horizontal="right" vertical="center"/>
    </xf>
    <xf numFmtId="188" fontId="66" fillId="0" borderId="5" xfId="90" applyFont="1" applyFill="1" applyBorder="1" applyAlignment="1">
      <alignment horizontal="center" vertical="center"/>
    </xf>
    <xf numFmtId="0" fontId="66" fillId="0" borderId="6" xfId="103" applyFont="1" applyBorder="1" applyAlignment="1">
      <alignment vertical="center"/>
    </xf>
    <xf numFmtId="188" fontId="66" fillId="0" borderId="6" xfId="106" applyFont="1" applyFill="1" applyBorder="1" applyAlignment="1">
      <alignment horizontal="center" vertical="center"/>
    </xf>
    <xf numFmtId="188" fontId="66" fillId="0" borderId="5" xfId="105" applyNumberFormat="1" applyFont="1" applyFill="1" applyBorder="1" applyAlignment="1">
      <alignment horizontal="center" vertical="center"/>
    </xf>
    <xf numFmtId="189" fontId="70" fillId="0" borderId="0" xfId="60" applyNumberFormat="1" applyFont="1" applyAlignment="1">
      <alignment horizontal="left" vertical="center"/>
    </xf>
    <xf numFmtId="189" fontId="32" fillId="6" borderId="21" xfId="60" quotePrefix="1" applyNumberFormat="1" applyFont="1" applyFill="1" applyBorder="1" applyAlignment="1">
      <alignment horizontal="left" vertical="center"/>
    </xf>
    <xf numFmtId="189" fontId="32" fillId="6" borderId="34" xfId="60" quotePrefix="1" applyNumberFormat="1" applyFont="1" applyFill="1" applyBorder="1" applyAlignment="1">
      <alignment horizontal="left" vertical="center"/>
    </xf>
    <xf numFmtId="189" fontId="32" fillId="0" borderId="0" xfId="60" applyNumberFormat="1" applyFont="1" applyAlignment="1">
      <alignment horizontal="center" vertical="center"/>
    </xf>
    <xf numFmtId="189" fontId="32" fillId="13" borderId="9" xfId="60" applyNumberFormat="1" applyFont="1" applyFill="1" applyBorder="1" applyAlignment="1">
      <alignment horizontal="center" vertical="center"/>
    </xf>
    <xf numFmtId="0" fontId="32" fillId="13" borderId="10" xfId="0" applyFont="1" applyFill="1" applyBorder="1" applyAlignment="1">
      <alignment horizontal="center" vertical="center"/>
    </xf>
    <xf numFmtId="189" fontId="32" fillId="13" borderId="10" xfId="60" applyNumberFormat="1" applyFont="1" applyFill="1" applyBorder="1" applyAlignment="1">
      <alignment horizontal="center" vertical="center"/>
    </xf>
    <xf numFmtId="189" fontId="32" fillId="6" borderId="9" xfId="60" applyNumberFormat="1" applyFont="1" applyFill="1" applyBorder="1" applyAlignment="1">
      <alignment horizontal="center" vertical="center"/>
    </xf>
    <xf numFmtId="189" fontId="32" fillId="6" borderId="23" xfId="60" applyNumberFormat="1" applyFont="1" applyFill="1" applyBorder="1" applyAlignment="1">
      <alignment horizontal="center" vertical="center"/>
    </xf>
    <xf numFmtId="189" fontId="32" fillId="6" borderId="10" xfId="6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189" fontId="33" fillId="0" borderId="0" xfId="60" applyNumberFormat="1" applyFont="1" applyAlignment="1">
      <alignment horizontal="center"/>
    </xf>
    <xf numFmtId="189" fontId="32" fillId="6" borderId="0" xfId="60" applyNumberFormat="1" applyFont="1" applyFill="1" applyAlignment="1">
      <alignment horizontal="center"/>
    </xf>
    <xf numFmtId="189" fontId="32" fillId="11" borderId="9" xfId="60" applyNumberFormat="1" applyFont="1" applyFill="1" applyBorder="1" applyAlignment="1">
      <alignment horizontal="center" vertical="center"/>
    </xf>
    <xf numFmtId="189" fontId="32" fillId="11" borderId="10" xfId="60" applyNumberFormat="1" applyFont="1" applyFill="1" applyBorder="1" applyAlignment="1">
      <alignment horizontal="center" vertical="center"/>
    </xf>
    <xf numFmtId="189" fontId="32" fillId="0" borderId="31" xfId="60" applyNumberFormat="1" applyFont="1" applyFill="1" applyBorder="1" applyAlignment="1">
      <alignment horizontal="right"/>
    </xf>
    <xf numFmtId="189" fontId="32" fillId="0" borderId="20" xfId="60" applyNumberFormat="1" applyFont="1" applyFill="1" applyBorder="1" applyAlignment="1">
      <alignment horizontal="right"/>
    </xf>
    <xf numFmtId="0" fontId="32" fillId="11" borderId="10" xfId="0" applyFont="1" applyFill="1" applyBorder="1" applyAlignment="1">
      <alignment vertical="center"/>
    </xf>
    <xf numFmtId="189" fontId="37" fillId="0" borderId="0" xfId="60" applyNumberFormat="1" applyFont="1" applyFill="1" applyAlignment="1">
      <alignment horizontal="left" vertical="center"/>
    </xf>
    <xf numFmtId="189" fontId="32" fillId="0" borderId="0" xfId="60" applyNumberFormat="1" applyFont="1" applyFill="1" applyAlignment="1">
      <alignment horizontal="left" vertical="center"/>
    </xf>
    <xf numFmtId="189" fontId="65" fillId="6" borderId="0" xfId="60" applyNumberFormat="1" applyFont="1" applyFill="1" applyAlignment="1">
      <alignment horizontal="center"/>
    </xf>
    <xf numFmtId="189" fontId="32" fillId="8" borderId="9" xfId="60" applyNumberFormat="1" applyFont="1" applyFill="1" applyBorder="1" applyAlignment="1">
      <alignment horizontal="center" vertical="center"/>
    </xf>
    <xf numFmtId="0" fontId="32" fillId="8" borderId="10" xfId="0" applyFont="1" applyFill="1" applyBorder="1" applyAlignment="1">
      <alignment vertical="center"/>
    </xf>
    <xf numFmtId="189" fontId="32" fillId="0" borderId="0" xfId="60" applyNumberFormat="1" applyFont="1" applyFill="1" applyBorder="1" applyAlignment="1">
      <alignment horizontal="center"/>
    </xf>
    <xf numFmtId="189" fontId="32" fillId="0" borderId="26" xfId="60" applyNumberFormat="1" applyFont="1" applyFill="1" applyBorder="1" applyAlignment="1">
      <alignment horizontal="center"/>
    </xf>
    <xf numFmtId="189" fontId="33" fillId="6" borderId="8" xfId="60" applyNumberFormat="1" applyFont="1" applyFill="1" applyBorder="1" applyAlignment="1">
      <alignment horizontal="left"/>
    </xf>
    <xf numFmtId="189" fontId="33" fillId="6" borderId="11" xfId="60" applyNumberFormat="1" applyFont="1" applyFill="1" applyBorder="1" applyAlignment="1">
      <alignment horizontal="left"/>
    </xf>
    <xf numFmtId="189" fontId="63" fillId="6" borderId="11" xfId="60" applyNumberFormat="1" applyFont="1" applyFill="1" applyBorder="1" applyAlignment="1">
      <alignment horizontal="left"/>
    </xf>
    <xf numFmtId="189" fontId="32" fillId="8" borderId="10" xfId="60" applyNumberFormat="1" applyFont="1" applyFill="1" applyBorder="1" applyAlignment="1">
      <alignment horizontal="center" vertical="center"/>
    </xf>
    <xf numFmtId="43" fontId="40" fillId="0" borderId="0" xfId="70" applyFont="1" applyAlignment="1">
      <alignment horizontal="center" vertical="center"/>
    </xf>
    <xf numFmtId="43" fontId="32" fillId="9" borderId="4" xfId="70" applyFont="1" applyFill="1" applyBorder="1" applyAlignment="1">
      <alignment horizontal="center" vertical="center"/>
    </xf>
    <xf numFmtId="43" fontId="32" fillId="9" borderId="4" xfId="70" applyFont="1" applyFill="1" applyBorder="1" applyAlignment="1">
      <alignment vertical="center"/>
    </xf>
    <xf numFmtId="43" fontId="32" fillId="9" borderId="4" xfId="70" applyFont="1" applyFill="1" applyBorder="1" applyAlignment="1">
      <alignment horizontal="center" vertical="center" wrapText="1"/>
    </xf>
    <xf numFmtId="43" fontId="32" fillId="0" borderId="0" xfId="70" applyFont="1" applyAlignment="1">
      <alignment horizontal="center" vertical="center"/>
    </xf>
    <xf numFmtId="43" fontId="38" fillId="0" borderId="0" xfId="70" applyFont="1" applyAlignment="1">
      <alignment vertical="center"/>
    </xf>
    <xf numFmtId="43" fontId="45" fillId="0" borderId="37" xfId="67" applyFont="1" applyBorder="1" applyAlignment="1">
      <alignment horizontal="center"/>
    </xf>
    <xf numFmtId="43" fontId="45" fillId="0" borderId="0" xfId="67" applyFont="1" applyBorder="1" applyAlignment="1">
      <alignment horizontal="center"/>
    </xf>
    <xf numFmtId="43" fontId="45" fillId="0" borderId="26" xfId="67" applyFont="1" applyBorder="1" applyAlignment="1">
      <alignment horizontal="center"/>
    </xf>
    <xf numFmtId="17" fontId="46" fillId="0" borderId="47" xfId="61" quotePrefix="1" applyNumberFormat="1" applyFont="1" applyBorder="1" applyAlignment="1">
      <alignment horizontal="center"/>
    </xf>
    <xf numFmtId="0" fontId="45" fillId="15" borderId="48" xfId="61" applyFont="1" applyFill="1" applyBorder="1" applyAlignment="1">
      <alignment horizontal="center"/>
    </xf>
    <xf numFmtId="0" fontId="45" fillId="15" borderId="2" xfId="61" applyFont="1" applyFill="1" applyBorder="1" applyAlignment="1">
      <alignment horizontal="center"/>
    </xf>
    <xf numFmtId="43" fontId="45" fillId="15" borderId="48" xfId="67" applyFont="1" applyFill="1" applyBorder="1" applyAlignment="1">
      <alignment horizontal="center"/>
    </xf>
    <xf numFmtId="43" fontId="45" fillId="15" borderId="2" xfId="67" applyFont="1" applyFill="1" applyBorder="1" applyAlignment="1">
      <alignment horizontal="center"/>
    </xf>
    <xf numFmtId="43" fontId="45" fillId="15" borderId="49" xfId="67" applyFont="1" applyFill="1" applyBorder="1" applyAlignment="1">
      <alignment horizontal="center"/>
    </xf>
    <xf numFmtId="43" fontId="48" fillId="0" borderId="37" xfId="67" applyFont="1" applyBorder="1" applyAlignment="1">
      <alignment horizontal="left"/>
    </xf>
    <xf numFmtId="43" fontId="48" fillId="0" borderId="0" xfId="67" applyFont="1" applyAlignment="1">
      <alignment horizontal="left"/>
    </xf>
    <xf numFmtId="43" fontId="45" fillId="0" borderId="0" xfId="67" applyFont="1" applyAlignment="1">
      <alignment vertical="center"/>
    </xf>
  </cellXfs>
  <cellStyles count="137">
    <cellStyle name=",;F'KOIT[[WAAHK" xfId="1"/>
    <cellStyle name="?? [0.00]_????" xfId="2"/>
    <cellStyle name="?? [0]_PERSONAL" xfId="3"/>
    <cellStyle name="???? [0.00]_????" xfId="4"/>
    <cellStyle name="??????[0]_PERSONAL" xfId="5"/>
    <cellStyle name="??????PERSONAL" xfId="6"/>
    <cellStyle name="?????[0]_PERSONAL" xfId="7"/>
    <cellStyle name="?????PERSONAL" xfId="8"/>
    <cellStyle name="????_????" xfId="9"/>
    <cellStyle name="???[0]_PERSONAL" xfId="10"/>
    <cellStyle name="???_PERSONAL" xfId="11"/>
    <cellStyle name="??_??" xfId="12"/>
    <cellStyle name="?@??laroux" xfId="13"/>
    <cellStyle name="=C:\WINDOWS\SYSTEM32\COMMAND.COM" xfId="14"/>
    <cellStyle name="a" xfId="64"/>
    <cellStyle name="abc" xfId="15"/>
    <cellStyle name="Calc Currency (0)" xfId="16"/>
    <cellStyle name="Calc Currency (2)" xfId="17"/>
    <cellStyle name="Calc Percent (0)" xfId="18"/>
    <cellStyle name="Calc Percent (1)" xfId="19"/>
    <cellStyle name="Calc Percent (2)" xfId="20"/>
    <cellStyle name="Calc Units (0)" xfId="21"/>
    <cellStyle name="Calc Units (0) 2" xfId="111"/>
    <cellStyle name="Calc Units (1)" xfId="22"/>
    <cellStyle name="Calc Units (2)" xfId="23"/>
    <cellStyle name="Comma" xfId="70" builtinId="3"/>
    <cellStyle name="Comma [00]" xfId="24"/>
    <cellStyle name="Comma [00] 2" xfId="112"/>
    <cellStyle name="Comma 10" xfId="84"/>
    <cellStyle name="Comma 10 2 2" xfId="86"/>
    <cellStyle name="Comma 12 2" xfId="99"/>
    <cellStyle name="Comma 18" xfId="106"/>
    <cellStyle name="Comma 2" xfId="65"/>
    <cellStyle name="Comma 2 2" xfId="76"/>
    <cellStyle name="Comma 2 2 2" xfId="107"/>
    <cellStyle name="Comma 2 2 2 2" xfId="104"/>
    <cellStyle name="Comma 2 2 3" xfId="92"/>
    <cellStyle name="Comma 2 2 3 2" xfId="130"/>
    <cellStyle name="Comma 2 4" xfId="90"/>
    <cellStyle name="Comma 21" xfId="93"/>
    <cellStyle name="Comma 3 5" xfId="94"/>
    <cellStyle name="Comma 3 5 2" xfId="131"/>
    <cellStyle name="Comma 4" xfId="96"/>
    <cellStyle name="Comma 5 2" xfId="83"/>
    <cellStyle name="company_title" xfId="25"/>
    <cellStyle name="Currency [00]" xfId="26"/>
    <cellStyle name="Date Short" xfId="27"/>
    <cellStyle name="date_format" xfId="28"/>
    <cellStyle name="Enter Currency (0)" xfId="29"/>
    <cellStyle name="Enter Currency (0) 2" xfId="113"/>
    <cellStyle name="Enter Currency (2)" xfId="30"/>
    <cellStyle name="Enter Units (0)" xfId="31"/>
    <cellStyle name="Enter Units (0) 2" xfId="115"/>
    <cellStyle name="Enter Units (1)" xfId="32"/>
    <cellStyle name="Enter Units (2)" xfId="33"/>
    <cellStyle name="Grey" xfId="34"/>
    <cellStyle name="Header1" xfId="35"/>
    <cellStyle name="Header2" xfId="36"/>
    <cellStyle name="Input [yellow]" xfId="37"/>
    <cellStyle name="Link Currency (0)" xfId="38"/>
    <cellStyle name="Link Currency (0) 2" xfId="116"/>
    <cellStyle name="Link Currency (2)" xfId="39"/>
    <cellStyle name="Link Units (0)" xfId="40"/>
    <cellStyle name="Link Units (0) 2" xfId="117"/>
    <cellStyle name="Link Units (1)" xfId="41"/>
    <cellStyle name="Link Units (2)" xfId="42"/>
    <cellStyle name="no dec" xfId="66"/>
    <cellStyle name="Normal" xfId="0" builtinId="0"/>
    <cellStyle name="Normal - Style1" xfId="43"/>
    <cellStyle name="Normal 10" xfId="122"/>
    <cellStyle name="Normal 11" xfId="108"/>
    <cellStyle name="Normal 12" xfId="129"/>
    <cellStyle name="Normal 13" xfId="134"/>
    <cellStyle name="Normal 14" xfId="114"/>
    <cellStyle name="Normal 15" xfId="135"/>
    <cellStyle name="Normal 16" xfId="118"/>
    <cellStyle name="Normal 2" xfId="75"/>
    <cellStyle name="Normal 2 2 2" xfId="109"/>
    <cellStyle name="Normal 2 3" xfId="89"/>
    <cellStyle name="Normal 2 4" xfId="77"/>
    <cellStyle name="Normal 3" xfId="79"/>
    <cellStyle name="Normal 4" xfId="87"/>
    <cellStyle name="Normal 5" xfId="110"/>
    <cellStyle name="Normal 5 2" xfId="85"/>
    <cellStyle name="Normal 5 2 2" xfId="97"/>
    <cellStyle name="Normal 5 2 2 2" xfId="132"/>
    <cellStyle name="Normal 6" xfId="133"/>
    <cellStyle name="Normal 7" xfId="136"/>
    <cellStyle name="Normal 8" xfId="88"/>
    <cellStyle name="Normal 9" xfId="98"/>
    <cellStyle name="Normal_BOQ แยกชั้น" xfId="91"/>
    <cellStyle name="Normal_Donjedi-Data" xfId="102"/>
    <cellStyle name="Normal_KS_01_BOQ" xfId="95"/>
    <cellStyle name="ParaBirimi [0]_RESULTS" xfId="44"/>
    <cellStyle name="ParaBirimi_RESULTS" xfId="45"/>
    <cellStyle name="Percent [0]" xfId="46"/>
    <cellStyle name="Percent [00]" xfId="47"/>
    <cellStyle name="Percent [2]" xfId="48"/>
    <cellStyle name="Percent [2] 2" xfId="119"/>
    <cellStyle name="PrePop Currency (0)" xfId="49"/>
    <cellStyle name="PrePop Currency (0) 2" xfId="120"/>
    <cellStyle name="PrePop Currency (2)" xfId="50"/>
    <cellStyle name="PrePop Units (0)" xfId="51"/>
    <cellStyle name="PrePop Units (0) 2" xfId="121"/>
    <cellStyle name="PrePop Units (1)" xfId="52"/>
    <cellStyle name="PrePop Units (2)" xfId="53"/>
    <cellStyle name="report_title" xfId="54"/>
    <cellStyle name="Text Indent A" xfId="55"/>
    <cellStyle name="Text Indent B" xfId="56"/>
    <cellStyle name="Text Indent C" xfId="57"/>
    <cellStyle name="Virg? [0]_RESULTS" xfId="58"/>
    <cellStyle name="Virg?_RESULTS" xfId="59"/>
    <cellStyle name="เครื่องหมายจุลภาค 10" xfId="78"/>
    <cellStyle name="เครื่องหมายจุลภาค 10 2" xfId="128"/>
    <cellStyle name="เครื่องหมายจุลภาค 2" xfId="67"/>
    <cellStyle name="เครื่องหมายจุลภาค 2 2" xfId="62"/>
    <cellStyle name="เครื่องหมายจุลภาค 2 3" xfId="123"/>
    <cellStyle name="เครื่องหมายจุลภาค 3" xfId="63"/>
    <cellStyle name="เครื่องหมายจุลภาค 4" xfId="72"/>
    <cellStyle name="เครื่องหมายจุลภาค 4 2" xfId="126"/>
    <cellStyle name="เครื่องหมายจุลภาค 9" xfId="82"/>
    <cellStyle name="เครื่องหมายจุลภาค_5008 อาคารสำนักงานคณะกรรมการเลือกตั้งจ.ภูเก็ต" xfId="68"/>
    <cellStyle name="เครื่องหมายจุลภาค_BOQ_Blankform S&amp;A 3" xfId="105"/>
    <cellStyle name="เครื่องหมายจุลภาค_BOQ_Blankform_S_A_REV(1)._1_M" xfId="101"/>
    <cellStyle name="เครื่องหมายสกุลเงิน [0]_PERSONAL" xfId="60"/>
    <cellStyle name="ปกติ 2" xfId="69"/>
    <cellStyle name="ปกติ 2 2" xfId="61"/>
    <cellStyle name="ปกติ 2 3" xfId="73"/>
    <cellStyle name="ปกติ 2 3 2" xfId="127"/>
    <cellStyle name="ปกติ 2 4" xfId="124"/>
    <cellStyle name="ปกติ 3" xfId="74"/>
    <cellStyle name="ปกติ 4" xfId="81"/>
    <cellStyle name="ปกติ 5" xfId="71"/>
    <cellStyle name="ปกติ 5 2" xfId="125"/>
    <cellStyle name="ปกติ 7" xfId="80"/>
    <cellStyle name="ปกติ_BOQ_Blankform S&amp;A" xfId="103"/>
    <cellStyle name="ปกติ_BOQ_Blankform_S_A_REV(1)._1_M" xfId="10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CC"/>
      <color rgb="FFCCFFCC"/>
      <color rgb="FFFFFFCC"/>
      <color rgb="FFFFCC00"/>
      <color rgb="FFCCFFFF"/>
      <color rgb="FFFFEEA7"/>
      <color rgb="FF333399"/>
      <color rgb="FFFFEBFF"/>
      <color rgb="FFEAF0F6"/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nukul\My%20Documents\&#3585;&#3619;&#3619;&#3617;&#3585;&#3634;&#3619;&#3585;&#3635;&#3627;&#3609;&#3604;&#3619;&#3634;&#3588;&#3634;&#3585;&#3621;&#3634;&#3591;%20&#3592;.&#3629;&#3640;&#3610;&#3621;\Documents%20and%20Settings\Administrator\My%20Documents\&#3626;&#3635;&#3648;&#3609;&#3634;&#3586;&#3629;&#3591;%20&#3619;&#3634;&#3588;&#3634;&#3585;&#3621;&#3634;&#3591;_&#3624;&#3634;&#3621;&#3611;&#3585;&#3588;&#3619;&#3629;&#3591;&#3626;&#3591;&#3586;&#3621;&#363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muti365-my.sharepoint.com/personal/sayun_kh_rmuti_ac_th/Documents/&#3648;&#3629;&#3585;&#3626;&#3634;&#3619;%20&#3617;&#3607;&#3619;%20(&#3607;&#3635;&#3649;&#3610;&#3610;)/&#3591;&#3634;&#3609;%20(RMUTI)/&#3624;&#3641;&#3609;&#3618;&#3660;%20&#3627;&#3609;&#3629;&#3591;&#3619;&#3632;&#3648;&#3623;&#3637;&#3618;&#3591;/&#3627;&#3621;&#3633;&#3591;&#3588;&#3634;&#3588;&#3621;&#3640;&#3617;&#3627;&#3617;&#3657;&#3629;&#3649;&#3611;&#3621;&#3591;%20&#3609;&#3623;&#3633;&#3605;&#3585;&#3619;&#3619;&#3617;&#3585;&#3634;&#3619;&#3648;&#3585;&#3625;&#3605;&#3619;/3%20&#3611;&#3619;&#3636;&#3617;&#3634;&#3603;&#3649;&#3621;&#3632;&#3619;&#3634;&#3588;&#3634;0/BOQ_&#3627;&#3621;&#3633;&#3591;&#3588;&#3634;&#3627;&#3617;&#3657;&#3629;&#3649;&#3611;&#3621;&#3591;&#3609;&#3623;&#3633;&#3605;&#3585;&#3619;&#3619;&#3617;%20&#3649;&#3585;&#3657;&#3652;&#3586;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TE_&#3627;&#3629;&#3614;&#3633;&#3585;%20&#3617;&#3607;&#3619;.%20200&#3621;&#3657;&#3634;&#3609;\@bakcup%20boq\BOQ&#3619;&#3634;&#3588;&#3634;&#3585;&#3621;&#3634;&#3591;%20&#3627;&#3629;&#3614;&#3633;&#3585;%20200&#3621;&#3657;&#3634;&#3609;%20(&#3651;&#3626;&#3656;&#3619;&#3634;&#3588;&#3634;&#3649;&#3629;&#3619;&#3660;%20%20&#3649;&#3621;&#3657;&#3623;&#3588;&#3619;&#36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อาคาร"/>
      <sheetName val="ภูมิทัศน์"/>
      <sheetName val="เครื่องเสียง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ผ่อง"/>
      <sheetName val="รายละเอียดค่าใช้จ่ายพิเศษ"/>
      <sheetName val="ปร.4"/>
      <sheetName val="ปร.5(ก)"/>
      <sheetName val="ปร.6"/>
      <sheetName val="ชื่อโครงการ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แบบเลขที่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ผ่อง"/>
      <sheetName val="รายละเอียดค่าใช้จ่ายพิเศษ"/>
      <sheetName val="ปร.1"/>
      <sheetName val="ปร.2"/>
      <sheetName val="ปร.3"/>
      <sheetName val="ปร.4 (พ)"/>
      <sheetName val="ชื่อโครงการ"/>
      <sheetName val="1.ปร.6"/>
      <sheetName val="2.ปร.5(ก)"/>
      <sheetName val="3.ปร.5(ข)"/>
      <sheetName val="4.ปร.4(summary)"/>
      <sheetName val="5.ปร.4(ST&amp;AR)"/>
      <sheetName val="6.ปร.4(EE)"/>
      <sheetName val="7.ปร.4(SN+FP)"/>
      <sheetName val="8.ปร.4(AC)"/>
      <sheetName val="9.ปร.5 ครุภัณฑ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ชื่อโครงการ : จ้างก่อสร้างกลุ่มอาคารหอพักนักศึกษา ศูนย์การศึกษาหนองระเวียง</v>
          </cell>
        </row>
        <row r="4">
          <cell r="A4" t="str">
            <v>กลุ่มงาน : งานก่อสร้าง</v>
          </cell>
        </row>
        <row r="9">
          <cell r="A9" t="str">
            <v xml:space="preserve">คำนวณราคากลาง : </v>
          </cell>
        </row>
        <row r="11">
          <cell r="A11" t="str">
            <v>สถานที่ก่อสร้าง : มหาวิทยาลัยเทคโนโลยีราชมงคลอีสาน ศูนย์การศึกษาหนองระเวียง ตำบลหนองระเวียง อำเภอเมืองนครราชสีมา จังหวัดนครราชสีมา</v>
          </cell>
        </row>
        <row r="13">
          <cell r="A13" t="str">
            <v>หน่วยงานเจ้าของโครงการ :  มหาวิทยาลัยเทคโนโลยีราชมงคลอีสาน ศูนย์การศึกษาหนองระเวียง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32" zoomScaleSheetLayoutView="4" workbookViewId="0"/>
  </sheetViews>
  <sheetFormatPr defaultRowHeight="21"/>
  <sheetData/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26"/>
  <sheetViews>
    <sheetView view="pageBreakPreview" topLeftCell="A7" zoomScale="85" zoomScaleNormal="130" zoomScaleSheetLayoutView="85" workbookViewId="0">
      <pane xSplit="3" ySplit="2" topLeftCell="D302" activePane="bottomRight" state="frozen"/>
      <selection activeCell="G17" sqref="G17"/>
      <selection pane="topRight" activeCell="G17" sqref="G17"/>
      <selection pane="bottomLeft" activeCell="G17" sqref="G17"/>
      <selection pane="bottomRight" activeCell="J9" sqref="J9:J328"/>
    </sheetView>
  </sheetViews>
  <sheetFormatPr defaultColWidth="9.33203125" defaultRowHeight="21" customHeight="1"/>
  <cols>
    <col min="1" max="1" width="10.33203125" style="11" customWidth="1"/>
    <col min="2" max="2" width="83.83203125" style="11" customWidth="1"/>
    <col min="3" max="3" width="15.1640625" style="39" customWidth="1"/>
    <col min="4" max="4" width="9.33203125" style="36" customWidth="1"/>
    <col min="5" max="5" width="19.83203125" style="11" customWidth="1"/>
    <col min="6" max="6" width="20" style="11" customWidth="1"/>
    <col min="7" max="7" width="19.33203125" style="11" customWidth="1"/>
    <col min="8" max="8" width="20.33203125" style="11" customWidth="1"/>
    <col min="9" max="9" width="21.33203125" style="11" customWidth="1"/>
    <col min="10" max="10" width="24.1640625" style="36" customWidth="1"/>
    <col min="11" max="16384" width="9.33203125" style="11"/>
  </cols>
  <sheetData>
    <row r="1" spans="1:10" s="4" customFormat="1" ht="21" customHeight="1">
      <c r="A1" s="621" t="s">
        <v>34</v>
      </c>
      <c r="B1" s="621"/>
      <c r="C1" s="621"/>
      <c r="D1" s="621"/>
      <c r="E1" s="621"/>
      <c r="F1" s="621"/>
      <c r="G1" s="621"/>
      <c r="H1" s="621"/>
      <c r="I1" s="621"/>
      <c r="J1" s="621"/>
    </row>
    <row r="2" spans="1:10" s="4" customFormat="1" ht="21" customHeight="1">
      <c r="A2" s="5" t="str">
        <f>ชื่อโครงการ!A2</f>
        <v>ชื่อโครงการ : จ้างก่อสร้างกลุ่มอาคารหอพักนักศึกษา ศูนย์การศึกษาหนองระเวียง</v>
      </c>
      <c r="B2" s="6"/>
      <c r="C2" s="7"/>
      <c r="D2" s="7"/>
      <c r="E2" s="5"/>
      <c r="F2" s="5"/>
      <c r="G2" s="5"/>
      <c r="H2" s="5"/>
      <c r="I2" s="5" t="s">
        <v>18</v>
      </c>
      <c r="J2" s="7"/>
    </row>
    <row r="3" spans="1:10" s="4" customFormat="1" ht="21" customHeight="1">
      <c r="A3" s="5" t="str">
        <f>ชื่อโครงการ!A4</f>
        <v>กลุ่มงาน : งานก่อสร้าง</v>
      </c>
      <c r="B3" s="6"/>
      <c r="C3" s="7"/>
      <c r="D3" s="7"/>
      <c r="E3" s="5"/>
      <c r="F3" s="5"/>
      <c r="G3" s="5"/>
      <c r="H3" s="5"/>
      <c r="I3" s="5"/>
      <c r="J3" s="7"/>
    </row>
    <row r="4" spans="1:10" s="4" customFormat="1" ht="21" customHeight="1">
      <c r="A4" s="8" t="str">
        <f>ชื่อโครงการ!A11</f>
        <v>สถานที่ก่อสร้าง : มหาวิทยาลัยเทคโนโลยีราชมงคลอีสาน ศูนย์การศึกษาหนองระเวียง ตำบลหนองระเวียง อำเภอเมืองนครราชสีมา จังหวัดนครราชสีมา</v>
      </c>
      <c r="B4" s="9"/>
      <c r="C4" s="10"/>
      <c r="D4" s="10"/>
      <c r="E4" s="8"/>
      <c r="F4" s="8"/>
      <c r="G4" s="8"/>
      <c r="H4" s="8" t="s">
        <v>20</v>
      </c>
      <c r="I4" s="8"/>
      <c r="J4" s="10"/>
    </row>
    <row r="5" spans="1:10" s="4" customFormat="1" ht="21" customHeight="1">
      <c r="A5" s="8" t="str">
        <f>ชื่อโครงการ!A13</f>
        <v>หน่วยงานเจ้าของโครงการ :  มหาวิทยาลัยเทคโนโลยีราชมงคลอีสาน ศูนย์การศึกษาหนองระเวียง</v>
      </c>
      <c r="B5" s="9"/>
      <c r="C5" s="10"/>
      <c r="D5" s="10"/>
      <c r="E5" s="8"/>
      <c r="F5" s="8"/>
      <c r="G5" s="8"/>
      <c r="H5" s="8"/>
      <c r="I5" s="8"/>
      <c r="J5" s="10"/>
    </row>
    <row r="6" spans="1:10" s="4" customFormat="1" ht="21" customHeight="1">
      <c r="A6" s="42" t="str">
        <f>ชื่อโครงการ!A9</f>
        <v xml:space="preserve">คำนวณราคากลาง : </v>
      </c>
      <c r="B6" s="40"/>
      <c r="C6" s="43"/>
      <c r="D6" s="43"/>
      <c r="E6" s="44"/>
      <c r="F6" s="44"/>
      <c r="G6" s="42"/>
      <c r="H6" s="44"/>
      <c r="I6" s="44"/>
      <c r="J6" s="43"/>
    </row>
    <row r="7" spans="1:10" ht="21" customHeight="1">
      <c r="A7" s="622" t="s">
        <v>15</v>
      </c>
      <c r="B7" s="622" t="s">
        <v>16</v>
      </c>
      <c r="C7" s="622" t="s">
        <v>5</v>
      </c>
      <c r="D7" s="622" t="s">
        <v>6</v>
      </c>
      <c r="E7" s="622" t="s">
        <v>31</v>
      </c>
      <c r="F7" s="622"/>
      <c r="G7" s="622" t="s">
        <v>1</v>
      </c>
      <c r="H7" s="622"/>
      <c r="I7" s="45" t="s">
        <v>32</v>
      </c>
      <c r="J7" s="622" t="s">
        <v>8</v>
      </c>
    </row>
    <row r="8" spans="1:10" ht="21" customHeight="1">
      <c r="A8" s="623"/>
      <c r="B8" s="623"/>
      <c r="C8" s="622"/>
      <c r="D8" s="622"/>
      <c r="E8" s="45" t="s">
        <v>13</v>
      </c>
      <c r="F8" s="45" t="s">
        <v>7</v>
      </c>
      <c r="G8" s="45" t="s">
        <v>13</v>
      </c>
      <c r="H8" s="45" t="s">
        <v>7</v>
      </c>
      <c r="I8" s="45" t="s">
        <v>12</v>
      </c>
      <c r="J8" s="622"/>
    </row>
    <row r="9" spans="1:10" s="12" customFormat="1" ht="21" customHeight="1">
      <c r="A9" s="56"/>
      <c r="B9" s="57" t="s">
        <v>59</v>
      </c>
      <c r="C9" s="58"/>
      <c r="D9" s="59"/>
      <c r="E9" s="60"/>
      <c r="F9" s="61"/>
      <c r="G9" s="60"/>
      <c r="H9" s="61"/>
      <c r="I9" s="62"/>
      <c r="J9" s="16"/>
    </row>
    <row r="10" spans="1:10" s="12" customFormat="1" ht="21" customHeight="1">
      <c r="A10" s="63">
        <v>5</v>
      </c>
      <c r="B10" s="52" t="s">
        <v>106</v>
      </c>
      <c r="C10" s="81"/>
      <c r="D10" s="63"/>
      <c r="E10" s="53"/>
      <c r="F10" s="26"/>
      <c r="G10" s="53"/>
      <c r="H10" s="26"/>
      <c r="I10" s="54"/>
      <c r="J10" s="251"/>
    </row>
    <row r="11" spans="1:10" s="12" customFormat="1" ht="21" customHeight="1">
      <c r="A11" s="269"/>
      <c r="B11" s="444" t="s">
        <v>153</v>
      </c>
      <c r="C11" s="445"/>
      <c r="D11" s="446"/>
      <c r="E11" s="53"/>
      <c r="F11" s="26"/>
      <c r="G11" s="53"/>
      <c r="H11" s="26"/>
      <c r="I11" s="54"/>
      <c r="J11" s="251"/>
    </row>
    <row r="12" spans="1:10" s="12" customFormat="1" ht="21" customHeight="1">
      <c r="A12" s="269">
        <v>5.0999999999999996</v>
      </c>
      <c r="B12" s="444" t="s">
        <v>558</v>
      </c>
      <c r="C12" s="445"/>
      <c r="D12" s="446"/>
      <c r="E12" s="53"/>
      <c r="F12" s="26"/>
      <c r="G12" s="10"/>
      <c r="H12" s="26"/>
      <c r="I12" s="54"/>
      <c r="J12" s="251"/>
    </row>
    <row r="13" spans="1:10" s="12" customFormat="1" ht="21" customHeight="1">
      <c r="A13" s="447" t="s">
        <v>355</v>
      </c>
      <c r="B13" s="448" t="s">
        <v>390</v>
      </c>
      <c r="C13" s="449">
        <v>1</v>
      </c>
      <c r="D13" s="450" t="s">
        <v>40</v>
      </c>
      <c r="E13" s="72"/>
      <c r="F13" s="29">
        <f t="shared" ref="F13" si="0">ROUND(E13*C13,2)</f>
        <v>0</v>
      </c>
      <c r="G13" s="73"/>
      <c r="H13" s="29">
        <f t="shared" ref="H13" si="1">ROUND(G13*C13,2)</f>
        <v>0</v>
      </c>
      <c r="I13" s="65">
        <f t="shared" ref="I13" si="2">+F13+H13</f>
        <v>0</v>
      </c>
      <c r="J13" s="16"/>
    </row>
    <row r="14" spans="1:10" s="17" customFormat="1" ht="21" customHeight="1">
      <c r="A14" s="447"/>
      <c r="B14" s="451" t="s">
        <v>391</v>
      </c>
      <c r="C14" s="452"/>
      <c r="D14" s="452"/>
      <c r="E14" s="50"/>
      <c r="F14" s="29"/>
      <c r="G14" s="50"/>
      <c r="H14" s="29"/>
      <c r="I14" s="65"/>
      <c r="J14" s="16"/>
    </row>
    <row r="15" spans="1:10" s="17" customFormat="1" ht="21" customHeight="1">
      <c r="A15" s="447"/>
      <c r="B15" s="451" t="s">
        <v>392</v>
      </c>
      <c r="C15" s="452"/>
      <c r="D15" s="452"/>
      <c r="E15" s="50"/>
      <c r="F15" s="29"/>
      <c r="G15" s="50"/>
      <c r="H15" s="29"/>
      <c r="I15" s="65"/>
      <c r="J15" s="16"/>
    </row>
    <row r="16" spans="1:10" s="12" customFormat="1" ht="21" customHeight="1">
      <c r="A16" s="447"/>
      <c r="B16" s="451" t="s">
        <v>393</v>
      </c>
      <c r="C16" s="452"/>
      <c r="D16" s="452"/>
      <c r="E16" s="50"/>
      <c r="F16" s="29"/>
      <c r="G16" s="50"/>
      <c r="H16" s="29"/>
      <c r="I16" s="65"/>
      <c r="J16" s="16"/>
    </row>
    <row r="17" spans="1:10" s="12" customFormat="1" ht="21" customHeight="1">
      <c r="A17" s="447"/>
      <c r="B17" s="451" t="s">
        <v>394</v>
      </c>
      <c r="C17" s="452"/>
      <c r="D17" s="452"/>
      <c r="E17" s="50"/>
      <c r="F17" s="29"/>
      <c r="G17" s="50"/>
      <c r="H17" s="29"/>
      <c r="I17" s="65"/>
      <c r="J17" s="226"/>
    </row>
    <row r="18" spans="1:10" s="12" customFormat="1" ht="21" customHeight="1">
      <c r="A18" s="447"/>
      <c r="B18" s="451" t="s">
        <v>395</v>
      </c>
      <c r="C18" s="452"/>
      <c r="D18" s="452"/>
      <c r="E18" s="50"/>
      <c r="F18" s="29"/>
      <c r="G18" s="50"/>
      <c r="H18" s="29"/>
      <c r="I18" s="65"/>
      <c r="J18" s="226"/>
    </row>
    <row r="19" spans="1:10" s="12" customFormat="1" ht="21" customHeight="1">
      <c r="A19" s="447"/>
      <c r="B19" s="451" t="s">
        <v>396</v>
      </c>
      <c r="C19" s="452"/>
      <c r="D19" s="452"/>
      <c r="E19" s="50"/>
      <c r="F19" s="29"/>
      <c r="G19" s="50"/>
      <c r="H19" s="29"/>
      <c r="I19" s="65"/>
      <c r="J19" s="16"/>
    </row>
    <row r="20" spans="1:10" s="12" customFormat="1" ht="21" customHeight="1">
      <c r="A20" s="447" t="s">
        <v>356</v>
      </c>
      <c r="B20" s="451" t="s">
        <v>397</v>
      </c>
      <c r="C20" s="452">
        <v>1</v>
      </c>
      <c r="D20" s="104" t="s">
        <v>42</v>
      </c>
      <c r="E20" s="72"/>
      <c r="F20" s="29">
        <f t="shared" ref="F20" si="3">ROUND(E20*C20,2)</f>
        <v>0</v>
      </c>
      <c r="G20" s="73"/>
      <c r="H20" s="29">
        <f t="shared" ref="H20" si="4">ROUND(G20*C20,2)</f>
        <v>0</v>
      </c>
      <c r="I20" s="65">
        <f t="shared" ref="I20" si="5">+F20+H20</f>
        <v>0</v>
      </c>
      <c r="J20" s="16"/>
    </row>
    <row r="21" spans="1:10" s="12" customFormat="1" ht="21" customHeight="1">
      <c r="A21" s="447" t="s">
        <v>549</v>
      </c>
      <c r="B21" s="451" t="s">
        <v>398</v>
      </c>
      <c r="C21" s="452"/>
      <c r="D21" s="452"/>
      <c r="E21" s="50"/>
      <c r="F21" s="29"/>
      <c r="G21" s="50"/>
      <c r="H21" s="29"/>
      <c r="I21" s="65"/>
      <c r="J21" s="16"/>
    </row>
    <row r="22" spans="1:10" s="12" customFormat="1" ht="21" customHeight="1">
      <c r="A22" s="447"/>
      <c r="B22" s="453" t="s">
        <v>399</v>
      </c>
      <c r="C22" s="103">
        <v>4</v>
      </c>
      <c r="D22" s="104" t="s">
        <v>400</v>
      </c>
      <c r="E22" s="72"/>
      <c r="F22" s="29">
        <f t="shared" ref="F22" si="6">ROUND(E22*C22,2)</f>
        <v>0</v>
      </c>
      <c r="G22" s="73"/>
      <c r="H22" s="29">
        <f t="shared" ref="H22" si="7">ROUND(G22*C22,2)</f>
        <v>0</v>
      </c>
      <c r="I22" s="65">
        <f t="shared" ref="I22" si="8">+F22+H22</f>
        <v>0</v>
      </c>
      <c r="J22" s="16"/>
    </row>
    <row r="23" spans="1:10" s="12" customFormat="1" ht="21" customHeight="1">
      <c r="A23" s="447" t="s">
        <v>358</v>
      </c>
      <c r="B23" s="454" t="s">
        <v>401</v>
      </c>
      <c r="C23" s="100"/>
      <c r="D23" s="100"/>
      <c r="E23" s="50"/>
      <c r="F23" s="29"/>
      <c r="G23" s="50"/>
      <c r="H23" s="29"/>
      <c r="I23" s="65"/>
      <c r="J23" s="16"/>
    </row>
    <row r="24" spans="1:10" s="12" customFormat="1" ht="43.5" customHeight="1">
      <c r="A24" s="447"/>
      <c r="B24" s="453" t="s">
        <v>402</v>
      </c>
      <c r="C24" s="100">
        <v>268.8</v>
      </c>
      <c r="D24" s="455" t="s">
        <v>11</v>
      </c>
      <c r="E24" s="72"/>
      <c r="F24" s="29">
        <f t="shared" ref="F24:F35" si="9">ROUND(E24*C24,2)</f>
        <v>0</v>
      </c>
      <c r="G24" s="73"/>
      <c r="H24" s="29">
        <f t="shared" ref="H24:H35" si="10">ROUND(G24*C24,2)</f>
        <v>0</v>
      </c>
      <c r="I24" s="65">
        <f t="shared" ref="I24:I35" si="11">+F24+H24</f>
        <v>0</v>
      </c>
      <c r="J24" s="213"/>
    </row>
    <row r="25" spans="1:10" s="12" customFormat="1" ht="43.5" customHeight="1">
      <c r="A25" s="447"/>
      <c r="B25" s="453" t="s">
        <v>403</v>
      </c>
      <c r="C25" s="100">
        <v>403.2</v>
      </c>
      <c r="D25" s="455" t="s">
        <v>11</v>
      </c>
      <c r="E25" s="72"/>
      <c r="F25" s="29">
        <f t="shared" si="9"/>
        <v>0</v>
      </c>
      <c r="G25" s="73"/>
      <c r="H25" s="29">
        <f t="shared" si="10"/>
        <v>0</v>
      </c>
      <c r="I25" s="65">
        <f t="shared" si="11"/>
        <v>0</v>
      </c>
      <c r="J25" s="213"/>
    </row>
    <row r="26" spans="1:10" s="12" customFormat="1" ht="21" customHeight="1">
      <c r="A26" s="447"/>
      <c r="B26" s="453" t="s">
        <v>404</v>
      </c>
      <c r="C26" s="100">
        <v>0</v>
      </c>
      <c r="D26" s="455" t="s">
        <v>11</v>
      </c>
      <c r="E26" s="72"/>
      <c r="F26" s="29">
        <f t="shared" si="9"/>
        <v>0</v>
      </c>
      <c r="G26" s="73"/>
      <c r="H26" s="29">
        <f t="shared" si="10"/>
        <v>0</v>
      </c>
      <c r="I26" s="65">
        <f t="shared" si="11"/>
        <v>0</v>
      </c>
      <c r="J26" s="213"/>
    </row>
    <row r="27" spans="1:10" s="12" customFormat="1" ht="21" customHeight="1">
      <c r="A27" s="447"/>
      <c r="B27" s="453" t="s">
        <v>405</v>
      </c>
      <c r="C27" s="100">
        <v>0</v>
      </c>
      <c r="D27" s="455" t="s">
        <v>11</v>
      </c>
      <c r="E27" s="72"/>
      <c r="F27" s="29">
        <f t="shared" si="9"/>
        <v>0</v>
      </c>
      <c r="G27" s="73"/>
      <c r="H27" s="29">
        <f t="shared" si="10"/>
        <v>0</v>
      </c>
      <c r="I27" s="65">
        <f t="shared" si="11"/>
        <v>0</v>
      </c>
      <c r="J27" s="213"/>
    </row>
    <row r="28" spans="1:10" s="12" customFormat="1" ht="40.5" customHeight="1">
      <c r="A28" s="447"/>
      <c r="B28" s="453" t="s">
        <v>406</v>
      </c>
      <c r="C28" s="100">
        <v>29.4</v>
      </c>
      <c r="D28" s="455" t="s">
        <v>11</v>
      </c>
      <c r="E28" s="72"/>
      <c r="F28" s="29">
        <f t="shared" si="9"/>
        <v>0</v>
      </c>
      <c r="G28" s="73"/>
      <c r="H28" s="29">
        <f t="shared" si="10"/>
        <v>0</v>
      </c>
      <c r="I28" s="65">
        <f t="shared" si="11"/>
        <v>0</v>
      </c>
      <c r="J28" s="213"/>
    </row>
    <row r="29" spans="1:10" s="12" customFormat="1" ht="40.5" customHeight="1">
      <c r="A29" s="447"/>
      <c r="B29" s="453" t="s">
        <v>407</v>
      </c>
      <c r="C29" s="100">
        <v>37.799999999999997</v>
      </c>
      <c r="D29" s="455" t="s">
        <v>11</v>
      </c>
      <c r="E29" s="72"/>
      <c r="F29" s="29">
        <f t="shared" si="9"/>
        <v>0</v>
      </c>
      <c r="G29" s="73"/>
      <c r="H29" s="29">
        <f t="shared" si="10"/>
        <v>0</v>
      </c>
      <c r="I29" s="65">
        <f t="shared" si="11"/>
        <v>0</v>
      </c>
      <c r="J29" s="213"/>
    </row>
    <row r="30" spans="1:10" s="12" customFormat="1" ht="40.5" customHeight="1">
      <c r="A30" s="447"/>
      <c r="B30" s="456" t="s">
        <v>408</v>
      </c>
      <c r="C30" s="100">
        <v>15.75</v>
      </c>
      <c r="D30" s="455" t="s">
        <v>11</v>
      </c>
      <c r="E30" s="72"/>
      <c r="F30" s="29">
        <f t="shared" si="9"/>
        <v>0</v>
      </c>
      <c r="G30" s="73"/>
      <c r="H30" s="29">
        <f t="shared" si="10"/>
        <v>0</v>
      </c>
      <c r="I30" s="65">
        <f t="shared" si="11"/>
        <v>0</v>
      </c>
      <c r="J30" s="213"/>
    </row>
    <row r="31" spans="1:10" s="12" customFormat="1" ht="21" customHeight="1">
      <c r="A31" s="447"/>
      <c r="B31" s="457" t="s">
        <v>409</v>
      </c>
      <c r="C31" s="100">
        <v>1</v>
      </c>
      <c r="D31" s="100" t="s">
        <v>42</v>
      </c>
      <c r="E31" s="72"/>
      <c r="F31" s="29">
        <f t="shared" si="9"/>
        <v>0</v>
      </c>
      <c r="G31" s="72"/>
      <c r="H31" s="29">
        <f t="shared" si="10"/>
        <v>0</v>
      </c>
      <c r="I31" s="65">
        <f t="shared" si="11"/>
        <v>0</v>
      </c>
      <c r="J31" s="213"/>
    </row>
    <row r="32" spans="1:10" s="12" customFormat="1" ht="21" customHeight="1">
      <c r="A32" s="447"/>
      <c r="B32" s="457" t="s">
        <v>410</v>
      </c>
      <c r="C32" s="100">
        <v>1</v>
      </c>
      <c r="D32" s="100" t="s">
        <v>42</v>
      </c>
      <c r="E32" s="72"/>
      <c r="F32" s="29">
        <f t="shared" si="9"/>
        <v>0</v>
      </c>
      <c r="G32" s="72"/>
      <c r="H32" s="29">
        <f t="shared" si="10"/>
        <v>0</v>
      </c>
      <c r="I32" s="65">
        <f t="shared" si="11"/>
        <v>0</v>
      </c>
      <c r="J32" s="213"/>
    </row>
    <row r="33" spans="1:10" s="12" customFormat="1" ht="21" customHeight="1">
      <c r="A33" s="447"/>
      <c r="B33" s="102" t="s">
        <v>411</v>
      </c>
      <c r="C33" s="100">
        <v>1</v>
      </c>
      <c r="D33" s="100" t="s">
        <v>42</v>
      </c>
      <c r="E33" s="72"/>
      <c r="F33" s="29">
        <f t="shared" si="9"/>
        <v>0</v>
      </c>
      <c r="G33" s="72"/>
      <c r="H33" s="29">
        <f t="shared" si="10"/>
        <v>0</v>
      </c>
      <c r="I33" s="65">
        <f t="shared" si="11"/>
        <v>0</v>
      </c>
      <c r="J33" s="213"/>
    </row>
    <row r="34" spans="1:10" s="12" customFormat="1" ht="21" customHeight="1">
      <c r="A34" s="447" t="s">
        <v>359</v>
      </c>
      <c r="B34" s="102" t="s">
        <v>412</v>
      </c>
      <c r="C34" s="100"/>
      <c r="D34" s="100"/>
      <c r="E34" s="72"/>
      <c r="F34" s="29"/>
      <c r="G34" s="73"/>
      <c r="H34" s="29"/>
      <c r="I34" s="65"/>
      <c r="J34" s="213"/>
    </row>
    <row r="35" spans="1:10" s="12" customFormat="1" ht="21" customHeight="1">
      <c r="A35" s="447"/>
      <c r="B35" s="453" t="s">
        <v>403</v>
      </c>
      <c r="C35" s="458">
        <v>33</v>
      </c>
      <c r="D35" s="455" t="s">
        <v>41</v>
      </c>
      <c r="E35" s="72"/>
      <c r="F35" s="29">
        <f t="shared" si="9"/>
        <v>0</v>
      </c>
      <c r="G35" s="73"/>
      <c r="H35" s="29">
        <f t="shared" si="10"/>
        <v>0</v>
      </c>
      <c r="I35" s="65">
        <f t="shared" si="11"/>
        <v>0</v>
      </c>
      <c r="J35" s="213"/>
    </row>
    <row r="36" spans="1:10" s="12" customFormat="1" ht="21" customHeight="1">
      <c r="A36" s="447" t="s">
        <v>550</v>
      </c>
      <c r="B36" s="102" t="s">
        <v>413</v>
      </c>
      <c r="C36" s="458"/>
      <c r="D36" s="458"/>
      <c r="E36" s="50"/>
      <c r="F36" s="29"/>
      <c r="G36" s="50"/>
      <c r="H36" s="29"/>
      <c r="I36" s="65"/>
      <c r="J36" s="213"/>
    </row>
    <row r="37" spans="1:10" s="12" customFormat="1" ht="42.75" customHeight="1">
      <c r="A37" s="447"/>
      <c r="B37" s="453" t="s">
        <v>403</v>
      </c>
      <c r="C37" s="458">
        <v>33</v>
      </c>
      <c r="D37" s="455" t="s">
        <v>41</v>
      </c>
      <c r="E37" s="72"/>
      <c r="F37" s="29">
        <f t="shared" ref="F37:F100" si="12">ROUND(E37*C37,2)</f>
        <v>0</v>
      </c>
      <c r="G37" s="73"/>
      <c r="H37" s="29">
        <f t="shared" ref="H37:H100" si="13">ROUND(G37*C37,2)</f>
        <v>0</v>
      </c>
      <c r="I37" s="65">
        <f t="shared" ref="I37:I100" si="14">+F37+H37</f>
        <v>0</v>
      </c>
      <c r="J37" s="213"/>
    </row>
    <row r="38" spans="1:10" s="12" customFormat="1" ht="42.75" customHeight="1">
      <c r="A38" s="447"/>
      <c r="B38" s="453" t="s">
        <v>405</v>
      </c>
      <c r="C38" s="100">
        <v>4</v>
      </c>
      <c r="D38" s="455" t="s">
        <v>41</v>
      </c>
      <c r="E38" s="72"/>
      <c r="F38" s="29">
        <f t="shared" si="12"/>
        <v>0</v>
      </c>
      <c r="G38" s="73"/>
      <c r="H38" s="29">
        <f t="shared" si="13"/>
        <v>0</v>
      </c>
      <c r="I38" s="65">
        <f t="shared" si="14"/>
        <v>0</v>
      </c>
      <c r="J38" s="213"/>
    </row>
    <row r="39" spans="1:10" s="12" customFormat="1" ht="42.75" customHeight="1">
      <c r="A39" s="447"/>
      <c r="B39" s="453" t="s">
        <v>406</v>
      </c>
      <c r="C39" s="100">
        <v>8</v>
      </c>
      <c r="D39" s="455" t="s">
        <v>41</v>
      </c>
      <c r="E39" s="72"/>
      <c r="F39" s="29">
        <f t="shared" si="12"/>
        <v>0</v>
      </c>
      <c r="G39" s="73"/>
      <c r="H39" s="29">
        <f t="shared" si="13"/>
        <v>0</v>
      </c>
      <c r="I39" s="65">
        <f t="shared" si="14"/>
        <v>0</v>
      </c>
      <c r="J39" s="213"/>
    </row>
    <row r="40" spans="1:10" s="12" customFormat="1" ht="42.75" customHeight="1">
      <c r="A40" s="447"/>
      <c r="B40" s="453" t="s">
        <v>407</v>
      </c>
      <c r="C40" s="100">
        <v>11</v>
      </c>
      <c r="D40" s="455" t="s">
        <v>41</v>
      </c>
      <c r="E40" s="72"/>
      <c r="F40" s="29">
        <f t="shared" si="12"/>
        <v>0</v>
      </c>
      <c r="G40" s="73"/>
      <c r="H40" s="29">
        <f t="shared" si="13"/>
        <v>0</v>
      </c>
      <c r="I40" s="65">
        <f t="shared" si="14"/>
        <v>0</v>
      </c>
      <c r="J40" s="213"/>
    </row>
    <row r="41" spans="1:10" s="12" customFormat="1" ht="21" customHeight="1">
      <c r="A41" s="447" t="s">
        <v>551</v>
      </c>
      <c r="B41" s="453" t="s">
        <v>414</v>
      </c>
      <c r="C41" s="100"/>
      <c r="D41" s="455"/>
      <c r="E41" s="72"/>
      <c r="F41" s="29"/>
      <c r="G41" s="73"/>
      <c r="H41" s="29"/>
      <c r="I41" s="65"/>
      <c r="J41" s="16"/>
    </row>
    <row r="42" spans="1:10" s="12" customFormat="1" ht="21" customHeight="1">
      <c r="A42" s="447"/>
      <c r="B42" s="453" t="s">
        <v>407</v>
      </c>
      <c r="C42" s="100">
        <v>1</v>
      </c>
      <c r="D42" s="455" t="s">
        <v>41</v>
      </c>
      <c r="E42" s="72"/>
      <c r="F42" s="29">
        <f t="shared" si="12"/>
        <v>0</v>
      </c>
      <c r="G42" s="72"/>
      <c r="H42" s="29">
        <f t="shared" si="13"/>
        <v>0</v>
      </c>
      <c r="I42" s="65">
        <f t="shared" si="14"/>
        <v>0</v>
      </c>
      <c r="J42" s="16"/>
    </row>
    <row r="43" spans="1:10" s="12" customFormat="1" ht="21" customHeight="1">
      <c r="A43" s="447" t="s">
        <v>552</v>
      </c>
      <c r="B43" s="102" t="s">
        <v>415</v>
      </c>
      <c r="C43" s="100"/>
      <c r="D43" s="455"/>
      <c r="E43" s="72"/>
      <c r="F43" s="29"/>
      <c r="G43" s="73"/>
      <c r="H43" s="29"/>
      <c r="I43" s="65"/>
      <c r="J43" s="16"/>
    </row>
    <row r="44" spans="1:10" s="12" customFormat="1" ht="21" customHeight="1">
      <c r="A44" s="447"/>
      <c r="B44" s="453" t="s">
        <v>406</v>
      </c>
      <c r="C44" s="100">
        <v>1</v>
      </c>
      <c r="D44" s="455" t="s">
        <v>41</v>
      </c>
      <c r="E44" s="72"/>
      <c r="F44" s="29">
        <f t="shared" si="12"/>
        <v>0</v>
      </c>
      <c r="G44" s="73"/>
      <c r="H44" s="29">
        <f t="shared" si="13"/>
        <v>0</v>
      </c>
      <c r="I44" s="65">
        <f t="shared" si="14"/>
        <v>0</v>
      </c>
      <c r="J44" s="16"/>
    </row>
    <row r="45" spans="1:10" s="12" customFormat="1" ht="21" customHeight="1">
      <c r="A45" s="447"/>
      <c r="B45" s="453" t="s">
        <v>407</v>
      </c>
      <c r="C45" s="100">
        <v>2</v>
      </c>
      <c r="D45" s="455" t="s">
        <v>41</v>
      </c>
      <c r="E45" s="72"/>
      <c r="F45" s="29">
        <f t="shared" si="12"/>
        <v>0</v>
      </c>
      <c r="G45" s="73"/>
      <c r="H45" s="29">
        <f t="shared" si="13"/>
        <v>0</v>
      </c>
      <c r="I45" s="65">
        <f t="shared" si="14"/>
        <v>0</v>
      </c>
      <c r="J45" s="16"/>
    </row>
    <row r="46" spans="1:10" s="12" customFormat="1" ht="21" customHeight="1">
      <c r="A46" s="459" t="s">
        <v>553</v>
      </c>
      <c r="B46" s="102" t="s">
        <v>416</v>
      </c>
      <c r="C46" s="100"/>
      <c r="D46" s="455"/>
      <c r="E46" s="72"/>
      <c r="F46" s="29"/>
      <c r="G46" s="73"/>
      <c r="H46" s="29"/>
      <c r="I46" s="65"/>
      <c r="J46" s="226"/>
    </row>
    <row r="47" spans="1:10" s="12" customFormat="1" ht="21" customHeight="1">
      <c r="A47" s="447"/>
      <c r="B47" s="453" t="s">
        <v>407</v>
      </c>
      <c r="C47" s="100">
        <v>3</v>
      </c>
      <c r="D47" s="455" t="s">
        <v>41</v>
      </c>
      <c r="E47" s="72"/>
      <c r="F47" s="29">
        <f t="shared" si="12"/>
        <v>0</v>
      </c>
      <c r="G47" s="73"/>
      <c r="H47" s="29">
        <f t="shared" si="13"/>
        <v>0</v>
      </c>
      <c r="I47" s="65">
        <f t="shared" si="14"/>
        <v>0</v>
      </c>
      <c r="J47" s="16"/>
    </row>
    <row r="48" spans="1:10" s="12" customFormat="1" ht="21" customHeight="1">
      <c r="A48" s="459" t="s">
        <v>554</v>
      </c>
      <c r="B48" s="102" t="s">
        <v>417</v>
      </c>
      <c r="C48" s="100"/>
      <c r="D48" s="455"/>
      <c r="E48" s="72"/>
      <c r="F48" s="29"/>
      <c r="G48" s="73"/>
      <c r="H48" s="29"/>
      <c r="I48" s="65"/>
      <c r="J48" s="16"/>
    </row>
    <row r="49" spans="1:10" s="12" customFormat="1" ht="21" customHeight="1">
      <c r="A49" s="459"/>
      <c r="B49" s="453" t="s">
        <v>403</v>
      </c>
      <c r="C49" s="100">
        <v>33</v>
      </c>
      <c r="D49" s="455" t="s">
        <v>43</v>
      </c>
      <c r="E49" s="72"/>
      <c r="F49" s="29">
        <f t="shared" si="12"/>
        <v>0</v>
      </c>
      <c r="G49" s="73"/>
      <c r="H49" s="29">
        <f t="shared" si="13"/>
        <v>0</v>
      </c>
      <c r="I49" s="65">
        <f t="shared" si="14"/>
        <v>0</v>
      </c>
      <c r="J49" s="16"/>
    </row>
    <row r="50" spans="1:10" s="12" customFormat="1" ht="21" customHeight="1">
      <c r="A50" s="459"/>
      <c r="B50" s="453" t="s">
        <v>406</v>
      </c>
      <c r="C50" s="100">
        <v>1</v>
      </c>
      <c r="D50" s="455" t="s">
        <v>43</v>
      </c>
      <c r="E50" s="72"/>
      <c r="F50" s="29">
        <f t="shared" si="12"/>
        <v>0</v>
      </c>
      <c r="G50" s="73"/>
      <c r="H50" s="29">
        <f t="shared" si="13"/>
        <v>0</v>
      </c>
      <c r="I50" s="65">
        <f t="shared" si="14"/>
        <v>0</v>
      </c>
      <c r="J50" s="16"/>
    </row>
    <row r="51" spans="1:10" s="12" customFormat="1" ht="21" customHeight="1">
      <c r="A51" s="460" t="s">
        <v>555</v>
      </c>
      <c r="B51" s="453" t="s">
        <v>418</v>
      </c>
      <c r="C51" s="100"/>
      <c r="D51" s="455"/>
      <c r="E51" s="72"/>
      <c r="F51" s="29"/>
      <c r="G51" s="73"/>
      <c r="H51" s="29"/>
      <c r="I51" s="65"/>
      <c r="J51" s="16"/>
    </row>
    <row r="52" spans="1:10" s="12" customFormat="1" ht="21" customHeight="1">
      <c r="A52" s="459"/>
      <c r="B52" s="453" t="s">
        <v>406</v>
      </c>
      <c r="C52" s="100">
        <v>4</v>
      </c>
      <c r="D52" s="455" t="s">
        <v>40</v>
      </c>
      <c r="E52" s="72"/>
      <c r="F52" s="29">
        <f t="shared" si="12"/>
        <v>0</v>
      </c>
      <c r="G52" s="73"/>
      <c r="H52" s="29">
        <f t="shared" si="13"/>
        <v>0</v>
      </c>
      <c r="I52" s="65">
        <f t="shared" si="14"/>
        <v>0</v>
      </c>
      <c r="J52" s="16"/>
    </row>
    <row r="53" spans="1:10" s="12" customFormat="1" ht="21" customHeight="1">
      <c r="A53" s="460" t="s">
        <v>556</v>
      </c>
      <c r="B53" s="102" t="s">
        <v>419</v>
      </c>
      <c r="C53" s="100"/>
      <c r="D53" s="455"/>
      <c r="E53" s="72"/>
      <c r="F53" s="29"/>
      <c r="G53" s="73"/>
      <c r="H53" s="29"/>
      <c r="I53" s="65"/>
      <c r="J53" s="16"/>
    </row>
    <row r="54" spans="1:10" s="12" customFormat="1" ht="21" customHeight="1">
      <c r="A54" s="460"/>
      <c r="B54" s="453" t="s">
        <v>405</v>
      </c>
      <c r="C54" s="100">
        <v>2</v>
      </c>
      <c r="D54" s="455" t="s">
        <v>41</v>
      </c>
      <c r="E54" s="72"/>
      <c r="F54" s="29">
        <f t="shared" si="12"/>
        <v>0</v>
      </c>
      <c r="G54" s="73"/>
      <c r="H54" s="29">
        <f t="shared" si="13"/>
        <v>0</v>
      </c>
      <c r="I54" s="65">
        <f t="shared" si="14"/>
        <v>0</v>
      </c>
      <c r="J54" s="16"/>
    </row>
    <row r="55" spans="1:10" s="12" customFormat="1" ht="21" customHeight="1">
      <c r="A55" s="460"/>
      <c r="B55" s="453" t="s">
        <v>407</v>
      </c>
      <c r="C55" s="100">
        <v>1</v>
      </c>
      <c r="D55" s="455" t="s">
        <v>41</v>
      </c>
      <c r="E55" s="72"/>
      <c r="F55" s="29">
        <f t="shared" si="12"/>
        <v>0</v>
      </c>
      <c r="G55" s="73"/>
      <c r="H55" s="29">
        <f t="shared" si="13"/>
        <v>0</v>
      </c>
      <c r="I55" s="65">
        <f t="shared" si="14"/>
        <v>0</v>
      </c>
      <c r="J55" s="16"/>
    </row>
    <row r="56" spans="1:10" s="12" customFormat="1" ht="21" customHeight="1">
      <c r="A56" s="460" t="s">
        <v>557</v>
      </c>
      <c r="B56" s="461" t="s">
        <v>420</v>
      </c>
      <c r="C56" s="100">
        <v>3</v>
      </c>
      <c r="D56" s="455" t="s">
        <v>40</v>
      </c>
      <c r="E56" s="72"/>
      <c r="F56" s="29">
        <f t="shared" si="12"/>
        <v>0</v>
      </c>
      <c r="G56" s="73"/>
      <c r="H56" s="29">
        <f t="shared" si="13"/>
        <v>0</v>
      </c>
      <c r="I56" s="65">
        <f t="shared" si="14"/>
        <v>0</v>
      </c>
      <c r="J56" s="16"/>
    </row>
    <row r="57" spans="1:10" s="12" customFormat="1" ht="21" customHeight="1">
      <c r="A57" s="460"/>
      <c r="B57" s="456"/>
      <c r="C57" s="100"/>
      <c r="D57" s="100"/>
      <c r="E57" s="72"/>
      <c r="F57" s="29"/>
      <c r="G57" s="73"/>
      <c r="H57" s="29"/>
      <c r="I57" s="65"/>
      <c r="J57" s="16"/>
    </row>
    <row r="58" spans="1:10" s="12" customFormat="1" ht="21" customHeight="1">
      <c r="A58" s="462">
        <v>5.2</v>
      </c>
      <c r="B58" s="463" t="s">
        <v>421</v>
      </c>
      <c r="C58" s="464"/>
      <c r="D58" s="447"/>
      <c r="E58" s="72"/>
      <c r="F58" s="29"/>
      <c r="G58" s="73"/>
      <c r="H58" s="29"/>
      <c r="I58" s="65"/>
      <c r="J58" s="16"/>
    </row>
    <row r="59" spans="1:10" s="12" customFormat="1" ht="21" customHeight="1">
      <c r="A59" s="447" t="s">
        <v>134</v>
      </c>
      <c r="B59" s="465" t="s">
        <v>422</v>
      </c>
      <c r="C59" s="464"/>
      <c r="D59" s="447"/>
      <c r="E59" s="72"/>
      <c r="F59" s="29"/>
      <c r="G59" s="73"/>
      <c r="H59" s="29"/>
      <c r="I59" s="65"/>
      <c r="J59" s="16"/>
    </row>
    <row r="60" spans="1:10" s="12" customFormat="1" ht="41.25" customHeight="1">
      <c r="A60" s="447"/>
      <c r="B60" s="466" t="s">
        <v>423</v>
      </c>
      <c r="C60" s="467">
        <v>4</v>
      </c>
      <c r="D60" s="468" t="s">
        <v>40</v>
      </c>
      <c r="E60" s="72"/>
      <c r="F60" s="29">
        <f t="shared" si="12"/>
        <v>0</v>
      </c>
      <c r="G60" s="73"/>
      <c r="H60" s="29">
        <f t="shared" si="13"/>
        <v>0</v>
      </c>
      <c r="I60" s="65">
        <f t="shared" si="14"/>
        <v>0</v>
      </c>
      <c r="J60" s="213"/>
    </row>
    <row r="61" spans="1:10" s="12" customFormat="1" ht="21" customHeight="1">
      <c r="A61" s="447" t="s">
        <v>135</v>
      </c>
      <c r="B61" s="466" t="s">
        <v>424</v>
      </c>
      <c r="C61" s="464"/>
      <c r="D61" s="469"/>
      <c r="E61" s="72"/>
      <c r="F61" s="29"/>
      <c r="G61" s="73"/>
      <c r="H61" s="29"/>
      <c r="I61" s="65"/>
      <c r="J61" s="213"/>
    </row>
    <row r="62" spans="1:10" s="12" customFormat="1" ht="43.5" customHeight="1">
      <c r="A62" s="447"/>
      <c r="B62" s="466" t="s">
        <v>425</v>
      </c>
      <c r="C62" s="467">
        <v>2</v>
      </c>
      <c r="D62" s="468" t="s">
        <v>40</v>
      </c>
      <c r="E62" s="72"/>
      <c r="F62" s="29">
        <f t="shared" si="12"/>
        <v>0</v>
      </c>
      <c r="G62" s="73"/>
      <c r="H62" s="29">
        <f t="shared" si="13"/>
        <v>0</v>
      </c>
      <c r="I62" s="65">
        <f t="shared" si="14"/>
        <v>0</v>
      </c>
      <c r="J62" s="213"/>
    </row>
    <row r="63" spans="1:10" s="12" customFormat="1" ht="21" customHeight="1">
      <c r="A63" s="447" t="s">
        <v>136</v>
      </c>
      <c r="B63" s="454" t="s">
        <v>426</v>
      </c>
      <c r="C63" s="103"/>
      <c r="D63" s="103"/>
      <c r="E63" s="72"/>
      <c r="F63" s="29"/>
      <c r="G63" s="73"/>
      <c r="H63" s="29"/>
      <c r="I63" s="65"/>
      <c r="J63" s="213"/>
    </row>
    <row r="64" spans="1:10" s="12" customFormat="1" ht="21" customHeight="1">
      <c r="A64" s="447"/>
      <c r="B64" s="453" t="s">
        <v>406</v>
      </c>
      <c r="C64" s="103">
        <v>0</v>
      </c>
      <c r="D64" s="104" t="s">
        <v>11</v>
      </c>
      <c r="E64" s="72"/>
      <c r="F64" s="29">
        <f t="shared" si="12"/>
        <v>0</v>
      </c>
      <c r="G64" s="73"/>
      <c r="H64" s="29">
        <f t="shared" si="13"/>
        <v>0</v>
      </c>
      <c r="I64" s="65">
        <f t="shared" si="14"/>
        <v>0</v>
      </c>
      <c r="J64" s="213"/>
    </row>
    <row r="65" spans="1:10" s="12" customFormat="1" ht="42.75" customHeight="1">
      <c r="A65" s="447"/>
      <c r="B65" s="453" t="s">
        <v>407</v>
      </c>
      <c r="C65" s="100">
        <v>615.29999999999995</v>
      </c>
      <c r="D65" s="104" t="s">
        <v>11</v>
      </c>
      <c r="E65" s="72"/>
      <c r="F65" s="29">
        <f t="shared" si="12"/>
        <v>0</v>
      </c>
      <c r="G65" s="73"/>
      <c r="H65" s="29">
        <f t="shared" si="13"/>
        <v>0</v>
      </c>
      <c r="I65" s="65">
        <f t="shared" si="14"/>
        <v>0</v>
      </c>
      <c r="J65" s="213"/>
    </row>
    <row r="66" spans="1:10" s="12" customFormat="1" ht="21" customHeight="1">
      <c r="A66" s="447"/>
      <c r="B66" s="453" t="s">
        <v>408</v>
      </c>
      <c r="C66" s="100">
        <v>0</v>
      </c>
      <c r="D66" s="104" t="s">
        <v>11</v>
      </c>
      <c r="E66" s="72"/>
      <c r="F66" s="29">
        <f t="shared" si="12"/>
        <v>0</v>
      </c>
      <c r="G66" s="73"/>
      <c r="H66" s="29">
        <f t="shared" si="13"/>
        <v>0</v>
      </c>
      <c r="I66" s="65">
        <f t="shared" si="14"/>
        <v>0</v>
      </c>
      <c r="J66" s="213"/>
    </row>
    <row r="67" spans="1:10" s="12" customFormat="1" ht="43.5" customHeight="1">
      <c r="A67" s="447"/>
      <c r="B67" s="453" t="s">
        <v>427</v>
      </c>
      <c r="C67" s="100">
        <v>275.10000000000002</v>
      </c>
      <c r="D67" s="104" t="s">
        <v>11</v>
      </c>
      <c r="E67" s="72"/>
      <c r="F67" s="29">
        <f t="shared" si="12"/>
        <v>0</v>
      </c>
      <c r="G67" s="73"/>
      <c r="H67" s="29">
        <f t="shared" si="13"/>
        <v>0</v>
      </c>
      <c r="I67" s="65">
        <f t="shared" si="14"/>
        <v>0</v>
      </c>
      <c r="J67" s="213"/>
    </row>
    <row r="68" spans="1:10" s="12" customFormat="1" ht="43.5" customHeight="1">
      <c r="A68" s="447"/>
      <c r="B68" s="453" t="s">
        <v>428</v>
      </c>
      <c r="C68" s="100">
        <v>336</v>
      </c>
      <c r="D68" s="104" t="s">
        <v>11</v>
      </c>
      <c r="E68" s="72"/>
      <c r="F68" s="29">
        <f t="shared" si="12"/>
        <v>0</v>
      </c>
      <c r="G68" s="73"/>
      <c r="H68" s="29">
        <f t="shared" si="13"/>
        <v>0</v>
      </c>
      <c r="I68" s="65">
        <f t="shared" si="14"/>
        <v>0</v>
      </c>
      <c r="J68" s="213"/>
    </row>
    <row r="69" spans="1:10" s="12" customFormat="1" ht="43.5" customHeight="1">
      <c r="A69" s="447"/>
      <c r="B69" s="453" t="s">
        <v>429</v>
      </c>
      <c r="C69" s="100">
        <v>16.8</v>
      </c>
      <c r="D69" s="104" t="s">
        <v>11</v>
      </c>
      <c r="E69" s="72"/>
      <c r="F69" s="29">
        <f t="shared" si="12"/>
        <v>0</v>
      </c>
      <c r="G69" s="73"/>
      <c r="H69" s="29">
        <f t="shared" si="13"/>
        <v>0</v>
      </c>
      <c r="I69" s="65">
        <f t="shared" si="14"/>
        <v>0</v>
      </c>
      <c r="J69" s="213"/>
    </row>
    <row r="70" spans="1:10" s="12" customFormat="1" ht="21" customHeight="1">
      <c r="A70" s="447"/>
      <c r="B70" s="457" t="s">
        <v>430</v>
      </c>
      <c r="C70" s="103">
        <v>1</v>
      </c>
      <c r="D70" s="103" t="s">
        <v>42</v>
      </c>
      <c r="E70" s="72"/>
      <c r="F70" s="29">
        <f t="shared" si="12"/>
        <v>0</v>
      </c>
      <c r="G70" s="72"/>
      <c r="H70" s="29">
        <f t="shared" si="13"/>
        <v>0</v>
      </c>
      <c r="I70" s="65">
        <f t="shared" si="14"/>
        <v>0</v>
      </c>
      <c r="J70" s="16"/>
    </row>
    <row r="71" spans="1:10" s="12" customFormat="1" ht="21" customHeight="1">
      <c r="A71" s="447"/>
      <c r="B71" s="457" t="s">
        <v>410</v>
      </c>
      <c r="C71" s="103">
        <v>1</v>
      </c>
      <c r="D71" s="103" t="s">
        <v>42</v>
      </c>
      <c r="E71" s="72"/>
      <c r="F71" s="29">
        <f t="shared" si="12"/>
        <v>0</v>
      </c>
      <c r="G71" s="72"/>
      <c r="H71" s="29">
        <f t="shared" si="13"/>
        <v>0</v>
      </c>
      <c r="I71" s="65">
        <f t="shared" si="14"/>
        <v>0</v>
      </c>
      <c r="J71" s="16"/>
    </row>
    <row r="72" spans="1:10" s="12" customFormat="1" ht="21" customHeight="1">
      <c r="A72" s="447"/>
      <c r="B72" s="102" t="s">
        <v>431</v>
      </c>
      <c r="C72" s="103">
        <v>1</v>
      </c>
      <c r="D72" s="103" t="s">
        <v>42</v>
      </c>
      <c r="E72" s="72"/>
      <c r="F72" s="29">
        <f t="shared" si="12"/>
        <v>0</v>
      </c>
      <c r="G72" s="72"/>
      <c r="H72" s="29">
        <f t="shared" si="13"/>
        <v>0</v>
      </c>
      <c r="I72" s="65">
        <f t="shared" si="14"/>
        <v>0</v>
      </c>
      <c r="J72" s="16"/>
    </row>
    <row r="73" spans="1:10" s="12" customFormat="1" ht="21" customHeight="1">
      <c r="A73" s="470" t="s">
        <v>223</v>
      </c>
      <c r="B73" s="454" t="s">
        <v>432</v>
      </c>
      <c r="C73" s="103"/>
      <c r="D73" s="103"/>
      <c r="E73" s="72"/>
      <c r="F73" s="29"/>
      <c r="G73" s="73"/>
      <c r="H73" s="29"/>
      <c r="I73" s="65"/>
      <c r="J73" s="16"/>
    </row>
    <row r="74" spans="1:10" s="12" customFormat="1" ht="21" customHeight="1">
      <c r="A74" s="470"/>
      <c r="B74" s="453" t="s">
        <v>407</v>
      </c>
      <c r="C74" s="103">
        <v>32</v>
      </c>
      <c r="D74" s="104" t="s">
        <v>40</v>
      </c>
      <c r="E74" s="72"/>
      <c r="F74" s="29">
        <f t="shared" si="12"/>
        <v>0</v>
      </c>
      <c r="G74" s="73"/>
      <c r="H74" s="29">
        <f t="shared" si="13"/>
        <v>0</v>
      </c>
      <c r="I74" s="65">
        <f t="shared" si="14"/>
        <v>0</v>
      </c>
      <c r="J74" s="16"/>
    </row>
    <row r="75" spans="1:10" s="12" customFormat="1" ht="21" customHeight="1">
      <c r="A75" s="470" t="s">
        <v>223</v>
      </c>
      <c r="B75" s="454" t="s">
        <v>433</v>
      </c>
      <c r="C75" s="103"/>
      <c r="D75" s="103"/>
      <c r="E75" s="72"/>
      <c r="F75" s="29"/>
      <c r="G75" s="73"/>
      <c r="H75" s="29"/>
      <c r="I75" s="65"/>
      <c r="J75" s="16"/>
    </row>
    <row r="76" spans="1:10" s="12" customFormat="1" ht="21" customHeight="1">
      <c r="A76" s="470"/>
      <c r="B76" s="453" t="s">
        <v>407</v>
      </c>
      <c r="C76" s="103">
        <v>32</v>
      </c>
      <c r="D76" s="104" t="s">
        <v>40</v>
      </c>
      <c r="E76" s="72"/>
      <c r="F76" s="29">
        <f t="shared" ref="F76" si="15">ROUND(E76*C76,2)</f>
        <v>0</v>
      </c>
      <c r="G76" s="73"/>
      <c r="H76" s="29">
        <f t="shared" si="13"/>
        <v>0</v>
      </c>
      <c r="I76" s="65">
        <f t="shared" si="14"/>
        <v>0</v>
      </c>
      <c r="J76" s="16"/>
    </row>
    <row r="77" spans="1:10" s="12" customFormat="1" ht="21" customHeight="1">
      <c r="A77" s="470" t="s">
        <v>234</v>
      </c>
      <c r="B77" s="471" t="s">
        <v>434</v>
      </c>
      <c r="C77" s="103"/>
      <c r="D77" s="103"/>
      <c r="E77" s="72"/>
      <c r="F77" s="29"/>
      <c r="G77" s="73"/>
      <c r="H77" s="29"/>
      <c r="I77" s="65"/>
      <c r="J77" s="16"/>
    </row>
    <row r="78" spans="1:10" s="12" customFormat="1" ht="21" customHeight="1">
      <c r="A78" s="470"/>
      <c r="B78" s="453" t="s">
        <v>407</v>
      </c>
      <c r="C78" s="103">
        <v>4</v>
      </c>
      <c r="D78" s="104" t="s">
        <v>40</v>
      </c>
      <c r="E78" s="72"/>
      <c r="F78" s="29">
        <f t="shared" si="12"/>
        <v>0</v>
      </c>
      <c r="G78" s="73"/>
      <c r="H78" s="29">
        <f t="shared" si="13"/>
        <v>0</v>
      </c>
      <c r="I78" s="65">
        <f t="shared" si="14"/>
        <v>0</v>
      </c>
      <c r="J78" s="16"/>
    </row>
    <row r="79" spans="1:10" s="12" customFormat="1" ht="21" customHeight="1">
      <c r="A79" s="470"/>
      <c r="B79" s="453" t="s">
        <v>408</v>
      </c>
      <c r="C79" s="103">
        <v>0</v>
      </c>
      <c r="D79" s="104" t="s">
        <v>40</v>
      </c>
      <c r="E79" s="72"/>
      <c r="F79" s="29">
        <f t="shared" si="12"/>
        <v>0</v>
      </c>
      <c r="G79" s="73"/>
      <c r="H79" s="29">
        <f t="shared" si="13"/>
        <v>0</v>
      </c>
      <c r="I79" s="65">
        <f t="shared" si="14"/>
        <v>0</v>
      </c>
      <c r="J79" s="16"/>
    </row>
    <row r="80" spans="1:10" s="12" customFormat="1" ht="21" customHeight="1">
      <c r="A80" s="470"/>
      <c r="B80" s="453" t="s">
        <v>427</v>
      </c>
      <c r="C80" s="103">
        <v>0</v>
      </c>
      <c r="D80" s="104" t="s">
        <v>40</v>
      </c>
      <c r="E80" s="72"/>
      <c r="F80" s="29">
        <f t="shared" si="12"/>
        <v>0</v>
      </c>
      <c r="G80" s="73"/>
      <c r="H80" s="29">
        <f t="shared" si="13"/>
        <v>0</v>
      </c>
      <c r="I80" s="65">
        <f t="shared" si="14"/>
        <v>0</v>
      </c>
      <c r="J80" s="16"/>
    </row>
    <row r="81" spans="1:10" s="12" customFormat="1" ht="21" customHeight="1">
      <c r="A81" s="470"/>
      <c r="B81" s="453" t="s">
        <v>428</v>
      </c>
      <c r="C81" s="103">
        <v>6</v>
      </c>
      <c r="D81" s="104" t="s">
        <v>40</v>
      </c>
      <c r="E81" s="72"/>
      <c r="F81" s="29">
        <f t="shared" si="12"/>
        <v>0</v>
      </c>
      <c r="G81" s="73"/>
      <c r="H81" s="29">
        <f t="shared" si="13"/>
        <v>0</v>
      </c>
      <c r="I81" s="65">
        <f t="shared" si="14"/>
        <v>0</v>
      </c>
      <c r="J81" s="16"/>
    </row>
    <row r="82" spans="1:10" s="12" customFormat="1" ht="21" customHeight="1">
      <c r="A82" s="470"/>
      <c r="B82" s="453" t="s">
        <v>429</v>
      </c>
      <c r="C82" s="103">
        <v>6</v>
      </c>
      <c r="D82" s="104" t="s">
        <v>40</v>
      </c>
      <c r="E82" s="72"/>
      <c r="F82" s="29">
        <f t="shared" si="12"/>
        <v>0</v>
      </c>
      <c r="G82" s="73"/>
      <c r="H82" s="29">
        <f t="shared" si="13"/>
        <v>0</v>
      </c>
      <c r="I82" s="65">
        <f t="shared" si="14"/>
        <v>0</v>
      </c>
      <c r="J82" s="16"/>
    </row>
    <row r="83" spans="1:10" s="17" customFormat="1" ht="21" customHeight="1">
      <c r="A83" s="470" t="s">
        <v>241</v>
      </c>
      <c r="B83" s="472" t="s">
        <v>435</v>
      </c>
      <c r="C83" s="103"/>
      <c r="D83" s="104"/>
      <c r="E83" s="72"/>
      <c r="F83" s="29"/>
      <c r="G83" s="73"/>
      <c r="H83" s="29"/>
      <c r="I83" s="65"/>
      <c r="J83" s="16"/>
    </row>
    <row r="84" spans="1:10" s="17" customFormat="1" ht="21" customHeight="1">
      <c r="A84" s="470"/>
      <c r="B84" s="453" t="s">
        <v>407</v>
      </c>
      <c r="C84" s="103">
        <v>4</v>
      </c>
      <c r="D84" s="104" t="s">
        <v>40</v>
      </c>
      <c r="E84" s="72"/>
      <c r="F84" s="29">
        <f t="shared" ref="F84" si="16">ROUND(E84*C84,2)</f>
        <v>0</v>
      </c>
      <c r="G84" s="73"/>
      <c r="H84" s="29">
        <f t="shared" si="13"/>
        <v>0</v>
      </c>
      <c r="I84" s="65">
        <f t="shared" si="14"/>
        <v>0</v>
      </c>
      <c r="J84" s="16"/>
    </row>
    <row r="85" spans="1:10" s="17" customFormat="1" ht="21" customHeight="1">
      <c r="A85" s="470"/>
      <c r="B85" s="453" t="s">
        <v>427</v>
      </c>
      <c r="C85" s="103">
        <v>6</v>
      </c>
      <c r="D85" s="104"/>
      <c r="E85" s="72"/>
      <c r="F85" s="29">
        <f t="shared" si="12"/>
        <v>0</v>
      </c>
      <c r="G85" s="73"/>
      <c r="H85" s="29">
        <f t="shared" si="13"/>
        <v>0</v>
      </c>
      <c r="I85" s="65">
        <f t="shared" si="14"/>
        <v>0</v>
      </c>
      <c r="J85" s="16"/>
    </row>
    <row r="86" spans="1:10" s="17" customFormat="1" ht="21" customHeight="1">
      <c r="A86" s="470"/>
      <c r="B86" s="453" t="s">
        <v>428</v>
      </c>
      <c r="C86" s="103">
        <v>10</v>
      </c>
      <c r="D86" s="104" t="s">
        <v>40</v>
      </c>
      <c r="E86" s="72"/>
      <c r="F86" s="29">
        <f t="shared" ref="F86" si="17">ROUND(E86*C86,2)</f>
        <v>0</v>
      </c>
      <c r="G86" s="73"/>
      <c r="H86" s="29">
        <f t="shared" si="13"/>
        <v>0</v>
      </c>
      <c r="I86" s="65">
        <f t="shared" si="14"/>
        <v>0</v>
      </c>
      <c r="J86" s="16"/>
    </row>
    <row r="87" spans="1:10" s="17" customFormat="1" ht="21" customHeight="1">
      <c r="A87" s="473" t="s">
        <v>246</v>
      </c>
      <c r="B87" s="471" t="s">
        <v>436</v>
      </c>
      <c r="C87" s="103"/>
      <c r="D87" s="103"/>
      <c r="E87" s="72"/>
      <c r="F87" s="29"/>
      <c r="G87" s="73"/>
      <c r="H87" s="29"/>
      <c r="I87" s="65"/>
      <c r="J87" s="16"/>
    </row>
    <row r="88" spans="1:10" s="17" customFormat="1" ht="21" customHeight="1">
      <c r="A88" s="474"/>
      <c r="B88" s="453" t="s">
        <v>428</v>
      </c>
      <c r="C88" s="103">
        <v>12</v>
      </c>
      <c r="D88" s="104" t="s">
        <v>40</v>
      </c>
      <c r="E88" s="72"/>
      <c r="F88" s="29">
        <f t="shared" si="12"/>
        <v>0</v>
      </c>
      <c r="G88" s="73"/>
      <c r="H88" s="29">
        <f t="shared" si="13"/>
        <v>0</v>
      </c>
      <c r="I88" s="65">
        <f t="shared" si="14"/>
        <v>0</v>
      </c>
      <c r="J88" s="16"/>
    </row>
    <row r="89" spans="1:10" s="17" customFormat="1" ht="21" customHeight="1">
      <c r="A89" s="470" t="s">
        <v>249</v>
      </c>
      <c r="B89" s="456" t="s">
        <v>437</v>
      </c>
      <c r="C89" s="475"/>
      <c r="D89" s="103"/>
      <c r="E89" s="72"/>
      <c r="F89" s="29"/>
      <c r="G89" s="73"/>
      <c r="H89" s="29"/>
      <c r="I89" s="65"/>
      <c r="J89" s="16"/>
    </row>
    <row r="90" spans="1:10" s="17" customFormat="1" ht="21" customHeight="1">
      <c r="A90" s="470"/>
      <c r="B90" s="453" t="s">
        <v>407</v>
      </c>
      <c r="C90" s="103">
        <v>6</v>
      </c>
      <c r="D90" s="104" t="s">
        <v>40</v>
      </c>
      <c r="E90" s="72"/>
      <c r="F90" s="29">
        <f t="shared" si="12"/>
        <v>0</v>
      </c>
      <c r="G90" s="73"/>
      <c r="H90" s="29">
        <f t="shared" si="13"/>
        <v>0</v>
      </c>
      <c r="I90" s="65">
        <f t="shared" si="14"/>
        <v>0</v>
      </c>
      <c r="J90" s="16"/>
    </row>
    <row r="91" spans="1:10" s="17" customFormat="1" ht="21" customHeight="1">
      <c r="A91" s="470"/>
      <c r="B91" s="453" t="s">
        <v>427</v>
      </c>
      <c r="C91" s="103">
        <v>6</v>
      </c>
      <c r="D91" s="104" t="s">
        <v>40</v>
      </c>
      <c r="E91" s="72"/>
      <c r="F91" s="29">
        <f t="shared" si="12"/>
        <v>0</v>
      </c>
      <c r="G91" s="73"/>
      <c r="H91" s="29">
        <f t="shared" si="13"/>
        <v>0</v>
      </c>
      <c r="I91" s="65">
        <f t="shared" si="14"/>
        <v>0</v>
      </c>
      <c r="J91" s="16"/>
    </row>
    <row r="92" spans="1:10" s="17" customFormat="1" ht="21" customHeight="1">
      <c r="A92" s="470"/>
      <c r="B92" s="453" t="s">
        <v>428</v>
      </c>
      <c r="C92" s="103">
        <v>26</v>
      </c>
      <c r="D92" s="104" t="s">
        <v>40</v>
      </c>
      <c r="E92" s="72"/>
      <c r="F92" s="29">
        <f t="shared" si="12"/>
        <v>0</v>
      </c>
      <c r="G92" s="73"/>
      <c r="H92" s="29">
        <f t="shared" si="13"/>
        <v>0</v>
      </c>
      <c r="I92" s="65">
        <f t="shared" si="14"/>
        <v>0</v>
      </c>
      <c r="J92" s="16"/>
    </row>
    <row r="93" spans="1:10" s="17" customFormat="1" ht="21" customHeight="1">
      <c r="A93" s="470"/>
      <c r="B93" s="453" t="s">
        <v>429</v>
      </c>
      <c r="C93" s="103">
        <v>4</v>
      </c>
      <c r="D93" s="104" t="s">
        <v>40</v>
      </c>
      <c r="E93" s="72"/>
      <c r="F93" s="29">
        <f t="shared" si="12"/>
        <v>0</v>
      </c>
      <c r="G93" s="73"/>
      <c r="H93" s="29">
        <f t="shared" si="13"/>
        <v>0</v>
      </c>
      <c r="I93" s="65">
        <f t="shared" si="14"/>
        <v>0</v>
      </c>
      <c r="J93" s="16"/>
    </row>
    <row r="94" spans="1:10" s="17" customFormat="1" ht="21" customHeight="1">
      <c r="A94" s="470" t="s">
        <v>259</v>
      </c>
      <c r="B94" s="457" t="s">
        <v>438</v>
      </c>
      <c r="C94" s="464"/>
      <c r="D94" s="469"/>
      <c r="E94" s="72"/>
      <c r="F94" s="29"/>
      <c r="G94" s="73"/>
      <c r="H94" s="29"/>
      <c r="I94" s="65"/>
      <c r="J94" s="16"/>
    </row>
    <row r="95" spans="1:10" s="17" customFormat="1" ht="21" customHeight="1">
      <c r="A95" s="470"/>
      <c r="B95" s="453" t="s">
        <v>407</v>
      </c>
      <c r="C95" s="103">
        <v>12</v>
      </c>
      <c r="D95" s="104" t="s">
        <v>40</v>
      </c>
      <c r="E95" s="72"/>
      <c r="F95" s="29">
        <f t="shared" si="12"/>
        <v>0</v>
      </c>
      <c r="G95" s="73"/>
      <c r="H95" s="29">
        <f t="shared" si="13"/>
        <v>0</v>
      </c>
      <c r="I95" s="65">
        <f t="shared" si="14"/>
        <v>0</v>
      </c>
      <c r="J95" s="16"/>
    </row>
    <row r="96" spans="1:10" s="12" customFormat="1" ht="21" customHeight="1">
      <c r="A96" s="122">
        <v>5.3</v>
      </c>
      <c r="B96" s="185" t="s">
        <v>439</v>
      </c>
      <c r="C96" s="476"/>
      <c r="D96" s="194"/>
      <c r="E96" s="72"/>
      <c r="F96" s="29"/>
      <c r="G96" s="73"/>
      <c r="H96" s="29"/>
      <c r="I96" s="65"/>
      <c r="J96" s="16"/>
    </row>
    <row r="97" spans="1:10" s="12" customFormat="1" ht="21" customHeight="1">
      <c r="A97" s="470" t="s">
        <v>137</v>
      </c>
      <c r="B97" s="466" t="s">
        <v>440</v>
      </c>
      <c r="C97" s="467"/>
      <c r="D97" s="477"/>
      <c r="E97" s="72"/>
      <c r="F97" s="29"/>
      <c r="G97" s="73"/>
      <c r="H97" s="29"/>
      <c r="I97" s="65"/>
      <c r="J97" s="16"/>
    </row>
    <row r="98" spans="1:10" s="12" customFormat="1" ht="43.5" customHeight="1">
      <c r="A98" s="470"/>
      <c r="B98" s="466" t="s">
        <v>441</v>
      </c>
      <c r="C98" s="467">
        <v>130</v>
      </c>
      <c r="D98" s="468" t="s">
        <v>442</v>
      </c>
      <c r="E98" s="72"/>
      <c r="F98" s="29">
        <f t="shared" si="12"/>
        <v>0</v>
      </c>
      <c r="G98" s="73"/>
      <c r="H98" s="29">
        <f t="shared" si="13"/>
        <v>0</v>
      </c>
      <c r="I98" s="65">
        <f t="shared" si="14"/>
        <v>0</v>
      </c>
      <c r="J98" s="213"/>
    </row>
    <row r="99" spans="1:10" s="12" customFormat="1" ht="21" customHeight="1">
      <c r="A99" s="478" t="s">
        <v>138</v>
      </c>
      <c r="B99" s="479" t="s">
        <v>443</v>
      </c>
      <c r="C99" s="467">
        <v>18</v>
      </c>
      <c r="D99" s="468" t="s">
        <v>444</v>
      </c>
      <c r="E99" s="72"/>
      <c r="F99" s="29">
        <f t="shared" si="12"/>
        <v>0</v>
      </c>
      <c r="G99" s="73"/>
      <c r="H99" s="29">
        <f t="shared" si="13"/>
        <v>0</v>
      </c>
      <c r="I99" s="65">
        <f t="shared" si="14"/>
        <v>0</v>
      </c>
      <c r="J99" s="213"/>
    </row>
    <row r="100" spans="1:10" s="12" customFormat="1" ht="21" customHeight="1">
      <c r="A100" s="459" t="s">
        <v>139</v>
      </c>
      <c r="B100" s="480" t="s">
        <v>445</v>
      </c>
      <c r="C100" s="467">
        <v>1</v>
      </c>
      <c r="D100" s="468" t="s">
        <v>444</v>
      </c>
      <c r="E100" s="72"/>
      <c r="F100" s="29">
        <f t="shared" si="12"/>
        <v>0</v>
      </c>
      <c r="G100" s="73"/>
      <c r="H100" s="29">
        <f t="shared" si="13"/>
        <v>0</v>
      </c>
      <c r="I100" s="65">
        <f t="shared" si="14"/>
        <v>0</v>
      </c>
      <c r="J100" s="213"/>
    </row>
    <row r="101" spans="1:10" s="12" customFormat="1" ht="21" customHeight="1">
      <c r="A101" s="478" t="s">
        <v>140</v>
      </c>
      <c r="B101" s="481" t="s">
        <v>446</v>
      </c>
      <c r="C101" s="100">
        <v>252</v>
      </c>
      <c r="D101" s="83" t="s">
        <v>9</v>
      </c>
      <c r="E101" s="72"/>
      <c r="F101" s="29">
        <f t="shared" ref="F101:F107" si="18">ROUND(E101*C101,2)</f>
        <v>0</v>
      </c>
      <c r="G101" s="73"/>
      <c r="H101" s="29">
        <f t="shared" ref="H101:H107" si="19">ROUND(G101*C101,2)</f>
        <v>0</v>
      </c>
      <c r="I101" s="65">
        <f t="shared" ref="I101:I107" si="20">+F101+H101</f>
        <v>0</v>
      </c>
      <c r="J101" s="213"/>
    </row>
    <row r="102" spans="1:10" s="12" customFormat="1" ht="21" customHeight="1">
      <c r="A102" s="459" t="s">
        <v>141</v>
      </c>
      <c r="B102" s="456" t="s">
        <v>627</v>
      </c>
      <c r="C102" s="100">
        <v>18.899999999999999</v>
      </c>
      <c r="D102" s="103" t="s">
        <v>9</v>
      </c>
      <c r="E102" s="72"/>
      <c r="F102" s="29">
        <f t="shared" si="18"/>
        <v>0</v>
      </c>
      <c r="G102" s="73"/>
      <c r="H102" s="29">
        <f t="shared" si="19"/>
        <v>0</v>
      </c>
      <c r="I102" s="65">
        <f t="shared" si="20"/>
        <v>0</v>
      </c>
      <c r="J102" s="213"/>
    </row>
    <row r="103" spans="1:10" s="12" customFormat="1" ht="21" customHeight="1">
      <c r="A103" s="478" t="s">
        <v>272</v>
      </c>
      <c r="B103" s="184" t="s">
        <v>448</v>
      </c>
      <c r="C103" s="100">
        <v>11.55</v>
      </c>
      <c r="D103" s="103" t="s">
        <v>9</v>
      </c>
      <c r="E103" s="72"/>
      <c r="F103" s="29">
        <f t="shared" si="18"/>
        <v>0</v>
      </c>
      <c r="G103" s="73"/>
      <c r="H103" s="29">
        <f t="shared" si="19"/>
        <v>0</v>
      </c>
      <c r="I103" s="65">
        <f t="shared" si="20"/>
        <v>0</v>
      </c>
      <c r="J103" s="213"/>
    </row>
    <row r="104" spans="1:10" s="12" customFormat="1" ht="21" customHeight="1">
      <c r="A104" s="122">
        <v>5.4</v>
      </c>
      <c r="B104" s="185" t="s">
        <v>449</v>
      </c>
      <c r="C104" s="476"/>
      <c r="D104" s="194"/>
      <c r="E104" s="72"/>
      <c r="F104" s="29"/>
      <c r="G104" s="73"/>
      <c r="H104" s="29"/>
      <c r="I104" s="65"/>
      <c r="J104" s="213"/>
    </row>
    <row r="105" spans="1:10" s="12" customFormat="1" ht="41.25" customHeight="1">
      <c r="A105" s="116" t="s">
        <v>142</v>
      </c>
      <c r="B105" s="111" t="s">
        <v>450</v>
      </c>
      <c r="C105" s="476">
        <v>13</v>
      </c>
      <c r="D105" s="84" t="s">
        <v>400</v>
      </c>
      <c r="E105" s="72"/>
      <c r="F105" s="29">
        <f t="shared" si="18"/>
        <v>0</v>
      </c>
      <c r="G105" s="73"/>
      <c r="H105" s="29">
        <f t="shared" si="19"/>
        <v>0</v>
      </c>
      <c r="I105" s="65">
        <f t="shared" si="20"/>
        <v>0</v>
      </c>
      <c r="J105" s="213"/>
    </row>
    <row r="106" spans="1:10" s="12" customFormat="1" ht="41.25" customHeight="1">
      <c r="A106" s="116" t="s">
        <v>143</v>
      </c>
      <c r="B106" s="111" t="s">
        <v>451</v>
      </c>
      <c r="C106" s="476">
        <v>2</v>
      </c>
      <c r="D106" s="84" t="s">
        <v>400</v>
      </c>
      <c r="E106" s="72"/>
      <c r="F106" s="29">
        <f t="shared" si="18"/>
        <v>0</v>
      </c>
      <c r="G106" s="73"/>
      <c r="H106" s="29">
        <f t="shared" si="19"/>
        <v>0</v>
      </c>
      <c r="I106" s="65">
        <f t="shared" si="20"/>
        <v>0</v>
      </c>
      <c r="J106" s="213"/>
    </row>
    <row r="107" spans="1:10" s="12" customFormat="1" ht="21" customHeight="1">
      <c r="A107" s="116" t="s">
        <v>144</v>
      </c>
      <c r="B107" s="111" t="s">
        <v>452</v>
      </c>
      <c r="C107" s="476">
        <v>1</v>
      </c>
      <c r="D107" s="84" t="s">
        <v>42</v>
      </c>
      <c r="E107" s="72"/>
      <c r="F107" s="29">
        <f t="shared" si="18"/>
        <v>0</v>
      </c>
      <c r="G107" s="72"/>
      <c r="H107" s="29">
        <f t="shared" si="19"/>
        <v>0</v>
      </c>
      <c r="I107" s="65">
        <f t="shared" si="20"/>
        <v>0</v>
      </c>
      <c r="J107" s="16"/>
    </row>
    <row r="108" spans="1:10" s="12" customFormat="1" ht="21" customHeight="1">
      <c r="A108" s="325"/>
      <c r="B108" s="482"/>
      <c r="C108" s="483"/>
      <c r="D108" s="484"/>
      <c r="E108" s="235"/>
      <c r="F108" s="30"/>
      <c r="G108" s="235"/>
      <c r="H108" s="30"/>
      <c r="I108" s="485"/>
      <c r="J108" s="236"/>
    </row>
    <row r="109" spans="1:10" s="12" customFormat="1" ht="21" customHeight="1" thickBot="1">
      <c r="A109" s="74"/>
      <c r="B109" s="75" t="str">
        <f>"รวมจำนวน 1 อาคาร (อาคารพักนักศึกษา) "&amp;$B$10</f>
        <v>รวมจำนวน 1 อาคาร (อาคารพักนักศึกษา) หมวดงานระบบสุขาภิบาล</v>
      </c>
      <c r="C109" s="76"/>
      <c r="D109" s="74"/>
      <c r="E109" s="77"/>
      <c r="F109" s="78">
        <f>SUM(F13:F108)</f>
        <v>0</v>
      </c>
      <c r="G109" s="77"/>
      <c r="H109" s="78">
        <f>SUM(H13:H108)</f>
        <v>0</v>
      </c>
      <c r="I109" s="78">
        <f>SUM(I13:I108)</f>
        <v>0</v>
      </c>
      <c r="J109" s="41"/>
    </row>
    <row r="110" spans="1:10" s="12" customFormat="1" ht="21" customHeight="1" thickTop="1" thickBot="1">
      <c r="A110" s="74"/>
      <c r="B110" s="75" t="s">
        <v>752</v>
      </c>
      <c r="C110" s="76"/>
      <c r="D110" s="74"/>
      <c r="E110" s="77"/>
      <c r="F110" s="78">
        <f>F109*6</f>
        <v>0</v>
      </c>
      <c r="G110" s="77"/>
      <c r="H110" s="78">
        <f t="shared" ref="H110:I110" si="21">H109*6</f>
        <v>0</v>
      </c>
      <c r="I110" s="78">
        <f t="shared" si="21"/>
        <v>0</v>
      </c>
      <c r="J110" s="41"/>
    </row>
    <row r="111" spans="1:10" s="12" customFormat="1" ht="21" customHeight="1" thickTop="1">
      <c r="A111" s="221"/>
      <c r="B111" s="444" t="s">
        <v>453</v>
      </c>
      <c r="C111" s="452"/>
      <c r="D111" s="449"/>
      <c r="E111" s="50"/>
      <c r="F111" s="29"/>
      <c r="G111" s="50"/>
      <c r="H111" s="29"/>
      <c r="I111" s="486"/>
      <c r="J111" s="16"/>
    </row>
    <row r="112" spans="1:10" s="12" customFormat="1" ht="21" customHeight="1">
      <c r="A112" s="269">
        <v>5.5</v>
      </c>
      <c r="B112" s="444" t="s">
        <v>558</v>
      </c>
      <c r="C112" s="452"/>
      <c r="D112" s="450"/>
      <c r="E112" s="50"/>
      <c r="F112" s="29"/>
      <c r="G112" s="50"/>
      <c r="H112" s="29"/>
      <c r="I112" s="486"/>
      <c r="J112" s="16"/>
    </row>
    <row r="113" spans="1:10" s="12" customFormat="1" ht="21" customHeight="1">
      <c r="A113" s="447" t="s">
        <v>559</v>
      </c>
      <c r="B113" s="448" t="s">
        <v>390</v>
      </c>
      <c r="C113" s="449">
        <v>1</v>
      </c>
      <c r="D113" s="450" t="s">
        <v>40</v>
      </c>
      <c r="E113" s="72"/>
      <c r="F113" s="29">
        <f t="shared" ref="F113" si="22">ROUND(E113*C113,2)</f>
        <v>0</v>
      </c>
      <c r="G113" s="73"/>
      <c r="H113" s="29">
        <f t="shared" ref="H113" si="23">ROUND(G113*C113,2)</f>
        <v>0</v>
      </c>
      <c r="I113" s="65">
        <f t="shared" ref="I113" si="24">+F113+H113</f>
        <v>0</v>
      </c>
      <c r="J113" s="16"/>
    </row>
    <row r="114" spans="1:10" s="17" customFormat="1" ht="21" customHeight="1">
      <c r="A114" s="447"/>
      <c r="B114" s="451" t="s">
        <v>391</v>
      </c>
      <c r="C114" s="452"/>
      <c r="D114" s="452"/>
      <c r="E114" s="50"/>
      <c r="F114" s="29"/>
      <c r="G114" s="50"/>
      <c r="H114" s="29"/>
      <c r="I114" s="65"/>
      <c r="J114" s="16"/>
    </row>
    <row r="115" spans="1:10" s="17" customFormat="1" ht="21" customHeight="1">
      <c r="A115" s="447"/>
      <c r="B115" s="451" t="s">
        <v>392</v>
      </c>
      <c r="C115" s="452"/>
      <c r="D115" s="452"/>
      <c r="E115" s="50"/>
      <c r="F115" s="29"/>
      <c r="G115" s="50"/>
      <c r="H115" s="29"/>
      <c r="I115" s="65"/>
      <c r="J115" s="16"/>
    </row>
    <row r="116" spans="1:10" s="12" customFormat="1" ht="21" customHeight="1">
      <c r="A116" s="447"/>
      <c r="B116" s="451" t="s">
        <v>393</v>
      </c>
      <c r="C116" s="452"/>
      <c r="D116" s="452"/>
      <c r="E116" s="50"/>
      <c r="F116" s="29"/>
      <c r="G116" s="50"/>
      <c r="H116" s="29"/>
      <c r="I116" s="65"/>
      <c r="J116" s="16"/>
    </row>
    <row r="117" spans="1:10" s="12" customFormat="1" ht="21" customHeight="1">
      <c r="A117" s="447"/>
      <c r="B117" s="451" t="s">
        <v>394</v>
      </c>
      <c r="C117" s="452"/>
      <c r="D117" s="452"/>
      <c r="E117" s="50"/>
      <c r="F117" s="29"/>
      <c r="G117" s="50"/>
      <c r="H117" s="29"/>
      <c r="I117" s="65"/>
      <c r="J117" s="226"/>
    </row>
    <row r="118" spans="1:10" s="12" customFormat="1" ht="21" customHeight="1">
      <c r="A118" s="447"/>
      <c r="B118" s="451" t="s">
        <v>395</v>
      </c>
      <c r="C118" s="452"/>
      <c r="D118" s="452"/>
      <c r="E118" s="50"/>
      <c r="F118" s="29"/>
      <c r="G118" s="50"/>
      <c r="H118" s="29"/>
      <c r="I118" s="65"/>
      <c r="J118" s="226"/>
    </row>
    <row r="119" spans="1:10" s="12" customFormat="1" ht="21" customHeight="1">
      <c r="A119" s="447"/>
      <c r="B119" s="451" t="s">
        <v>396</v>
      </c>
      <c r="C119" s="452"/>
      <c r="D119" s="452"/>
      <c r="E119" s="50"/>
      <c r="F119" s="29"/>
      <c r="G119" s="50"/>
      <c r="H119" s="29"/>
      <c r="I119" s="65"/>
      <c r="J119" s="16"/>
    </row>
    <row r="120" spans="1:10" s="12" customFormat="1" ht="21" customHeight="1">
      <c r="A120" s="447" t="s">
        <v>561</v>
      </c>
      <c r="B120" s="451" t="s">
        <v>397</v>
      </c>
      <c r="C120" s="452">
        <v>1</v>
      </c>
      <c r="D120" s="104" t="s">
        <v>42</v>
      </c>
      <c r="E120" s="72"/>
      <c r="F120" s="29">
        <f t="shared" ref="F120" si="25">ROUND(E120*C120,2)</f>
        <v>0</v>
      </c>
      <c r="G120" s="73"/>
      <c r="H120" s="29">
        <f t="shared" ref="H120" si="26">ROUND(G120*C120,2)</f>
        <v>0</v>
      </c>
      <c r="I120" s="65">
        <f t="shared" ref="I120" si="27">+F120+H120</f>
        <v>0</v>
      </c>
      <c r="J120" s="16"/>
    </row>
    <row r="121" spans="1:10" s="12" customFormat="1" ht="21" customHeight="1">
      <c r="A121" s="447" t="s">
        <v>562</v>
      </c>
      <c r="B121" s="451" t="s">
        <v>398</v>
      </c>
      <c r="C121" s="452"/>
      <c r="D121" s="452"/>
      <c r="E121" s="50"/>
      <c r="F121" s="29"/>
      <c r="G121" s="50"/>
      <c r="H121" s="29"/>
      <c r="I121" s="65"/>
      <c r="J121" s="16"/>
    </row>
    <row r="122" spans="1:10" s="12" customFormat="1" ht="21" customHeight="1">
      <c r="A122" s="447"/>
      <c r="B122" s="453" t="s">
        <v>399</v>
      </c>
      <c r="C122" s="103">
        <v>4</v>
      </c>
      <c r="D122" s="104" t="s">
        <v>400</v>
      </c>
      <c r="E122" s="72"/>
      <c r="F122" s="29">
        <f t="shared" ref="F122" si="28">ROUND(E122*C122,2)</f>
        <v>0</v>
      </c>
      <c r="G122" s="73"/>
      <c r="H122" s="29">
        <f t="shared" ref="H122" si="29">ROUND(G122*C122,2)</f>
        <v>0</v>
      </c>
      <c r="I122" s="65">
        <f t="shared" ref="I122" si="30">+F122+H122</f>
        <v>0</v>
      </c>
      <c r="J122" s="16"/>
    </row>
    <row r="123" spans="1:10" s="12" customFormat="1" ht="21" customHeight="1">
      <c r="A123" s="447" t="s">
        <v>560</v>
      </c>
      <c r="B123" s="454" t="s">
        <v>401</v>
      </c>
      <c r="C123" s="100"/>
      <c r="D123" s="100"/>
      <c r="E123" s="50"/>
      <c r="F123" s="29"/>
      <c r="G123" s="50"/>
      <c r="H123" s="29"/>
      <c r="I123" s="65"/>
      <c r="J123" s="16"/>
    </row>
    <row r="124" spans="1:10" s="12" customFormat="1" ht="21" customHeight="1">
      <c r="A124" s="447"/>
      <c r="B124" s="453" t="s">
        <v>402</v>
      </c>
      <c r="C124" s="100">
        <v>203.7</v>
      </c>
      <c r="D124" s="455" t="s">
        <v>11</v>
      </c>
      <c r="E124" s="72"/>
      <c r="F124" s="29">
        <f t="shared" ref="F124:F133" si="31">ROUND(E124*C124,2)</f>
        <v>0</v>
      </c>
      <c r="G124" s="73"/>
      <c r="H124" s="29">
        <f t="shared" ref="H124:H133" si="32">ROUND(G124*C124,2)</f>
        <v>0</v>
      </c>
      <c r="I124" s="65">
        <f t="shared" ref="I124:I133" si="33">+F124+H124</f>
        <v>0</v>
      </c>
      <c r="J124" s="16"/>
    </row>
    <row r="125" spans="1:10" s="12" customFormat="1" ht="21" customHeight="1">
      <c r="A125" s="447"/>
      <c r="B125" s="453" t="s">
        <v>403</v>
      </c>
      <c r="C125" s="100">
        <v>306.60000000000002</v>
      </c>
      <c r="D125" s="455" t="s">
        <v>11</v>
      </c>
      <c r="E125" s="72"/>
      <c r="F125" s="29">
        <f t="shared" si="31"/>
        <v>0</v>
      </c>
      <c r="G125" s="73"/>
      <c r="H125" s="29">
        <f t="shared" si="32"/>
        <v>0</v>
      </c>
      <c r="I125" s="65">
        <f t="shared" si="33"/>
        <v>0</v>
      </c>
      <c r="J125" s="16"/>
    </row>
    <row r="126" spans="1:10" s="12" customFormat="1" ht="21" customHeight="1">
      <c r="A126" s="447"/>
      <c r="B126" s="453" t="s">
        <v>404</v>
      </c>
      <c r="C126" s="100">
        <v>0</v>
      </c>
      <c r="D126" s="455" t="s">
        <v>11</v>
      </c>
      <c r="E126" s="72"/>
      <c r="F126" s="29">
        <f t="shared" si="31"/>
        <v>0</v>
      </c>
      <c r="G126" s="73"/>
      <c r="H126" s="29">
        <f t="shared" si="32"/>
        <v>0</v>
      </c>
      <c r="I126" s="65">
        <f t="shared" si="33"/>
        <v>0</v>
      </c>
      <c r="J126" s="16"/>
    </row>
    <row r="127" spans="1:10" s="12" customFormat="1" ht="21" customHeight="1">
      <c r="A127" s="447"/>
      <c r="B127" s="453" t="s">
        <v>405</v>
      </c>
      <c r="C127" s="100">
        <v>0</v>
      </c>
      <c r="D127" s="455" t="s">
        <v>11</v>
      </c>
      <c r="E127" s="72"/>
      <c r="F127" s="29">
        <f t="shared" si="31"/>
        <v>0</v>
      </c>
      <c r="G127" s="73"/>
      <c r="H127" s="29">
        <f t="shared" si="32"/>
        <v>0</v>
      </c>
      <c r="I127" s="65">
        <f t="shared" si="33"/>
        <v>0</v>
      </c>
      <c r="J127" s="16"/>
    </row>
    <row r="128" spans="1:10" s="12" customFormat="1" ht="21" customHeight="1">
      <c r="A128" s="447"/>
      <c r="B128" s="453" t="s">
        <v>406</v>
      </c>
      <c r="C128" s="100">
        <v>29.4</v>
      </c>
      <c r="D128" s="455" t="s">
        <v>11</v>
      </c>
      <c r="E128" s="72"/>
      <c r="F128" s="29">
        <f t="shared" si="31"/>
        <v>0</v>
      </c>
      <c r="G128" s="73"/>
      <c r="H128" s="29">
        <f t="shared" si="32"/>
        <v>0</v>
      </c>
      <c r="I128" s="65">
        <f t="shared" si="33"/>
        <v>0</v>
      </c>
      <c r="J128" s="16"/>
    </row>
    <row r="129" spans="1:10" s="12" customFormat="1" ht="21" customHeight="1">
      <c r="A129" s="447"/>
      <c r="B129" s="453" t="s">
        <v>407</v>
      </c>
      <c r="C129" s="100">
        <v>37.799999999999997</v>
      </c>
      <c r="D129" s="455" t="s">
        <v>11</v>
      </c>
      <c r="E129" s="72"/>
      <c r="F129" s="29">
        <f t="shared" si="31"/>
        <v>0</v>
      </c>
      <c r="G129" s="73"/>
      <c r="H129" s="29">
        <f t="shared" si="32"/>
        <v>0</v>
      </c>
      <c r="I129" s="65">
        <f t="shared" si="33"/>
        <v>0</v>
      </c>
      <c r="J129" s="16"/>
    </row>
    <row r="130" spans="1:10" s="12" customFormat="1" ht="21" customHeight="1">
      <c r="A130" s="447"/>
      <c r="B130" s="456" t="s">
        <v>408</v>
      </c>
      <c r="C130" s="100">
        <v>15.75</v>
      </c>
      <c r="D130" s="455" t="s">
        <v>11</v>
      </c>
      <c r="E130" s="72"/>
      <c r="F130" s="29">
        <f t="shared" si="31"/>
        <v>0</v>
      </c>
      <c r="G130" s="73"/>
      <c r="H130" s="29">
        <f t="shared" si="32"/>
        <v>0</v>
      </c>
      <c r="I130" s="65">
        <f t="shared" si="33"/>
        <v>0</v>
      </c>
      <c r="J130" s="16"/>
    </row>
    <row r="131" spans="1:10" s="12" customFormat="1" ht="21" customHeight="1">
      <c r="A131" s="447"/>
      <c r="B131" s="457" t="s">
        <v>409</v>
      </c>
      <c r="C131" s="100">
        <v>1</v>
      </c>
      <c r="D131" s="100" t="s">
        <v>42</v>
      </c>
      <c r="E131" s="72"/>
      <c r="F131" s="29">
        <f t="shared" si="31"/>
        <v>0</v>
      </c>
      <c r="G131" s="72"/>
      <c r="H131" s="29">
        <f t="shared" si="32"/>
        <v>0</v>
      </c>
      <c r="I131" s="65">
        <f t="shared" si="33"/>
        <v>0</v>
      </c>
      <c r="J131" s="16"/>
    </row>
    <row r="132" spans="1:10" s="12" customFormat="1" ht="21" customHeight="1">
      <c r="A132" s="447"/>
      <c r="B132" s="457" t="s">
        <v>410</v>
      </c>
      <c r="C132" s="100">
        <v>1</v>
      </c>
      <c r="D132" s="100" t="s">
        <v>42</v>
      </c>
      <c r="E132" s="72"/>
      <c r="F132" s="29">
        <f t="shared" si="31"/>
        <v>0</v>
      </c>
      <c r="G132" s="72"/>
      <c r="H132" s="29">
        <f t="shared" si="32"/>
        <v>0</v>
      </c>
      <c r="I132" s="65">
        <f t="shared" si="33"/>
        <v>0</v>
      </c>
      <c r="J132" s="16"/>
    </row>
    <row r="133" spans="1:10" s="12" customFormat="1" ht="21" customHeight="1">
      <c r="A133" s="447"/>
      <c r="B133" s="102" t="s">
        <v>411</v>
      </c>
      <c r="C133" s="100">
        <v>1</v>
      </c>
      <c r="D133" s="100" t="s">
        <v>42</v>
      </c>
      <c r="E133" s="72"/>
      <c r="F133" s="29">
        <f t="shared" si="31"/>
        <v>0</v>
      </c>
      <c r="G133" s="72"/>
      <c r="H133" s="29">
        <f t="shared" si="32"/>
        <v>0</v>
      </c>
      <c r="I133" s="65">
        <f t="shared" si="33"/>
        <v>0</v>
      </c>
      <c r="J133" s="16"/>
    </row>
    <row r="134" spans="1:10" s="12" customFormat="1" ht="21" customHeight="1">
      <c r="A134" s="447" t="s">
        <v>563</v>
      </c>
      <c r="B134" s="102" t="s">
        <v>412</v>
      </c>
      <c r="C134" s="100"/>
      <c r="D134" s="100"/>
      <c r="E134" s="72"/>
      <c r="F134" s="29"/>
      <c r="G134" s="73"/>
      <c r="H134" s="29"/>
      <c r="I134" s="65"/>
      <c r="J134" s="16"/>
    </row>
    <row r="135" spans="1:10" s="12" customFormat="1" ht="21" customHeight="1">
      <c r="A135" s="447"/>
      <c r="B135" s="453" t="s">
        <v>403</v>
      </c>
      <c r="C135" s="458">
        <v>25</v>
      </c>
      <c r="D135" s="455" t="s">
        <v>41</v>
      </c>
      <c r="E135" s="72"/>
      <c r="F135" s="29">
        <f t="shared" ref="F135" si="34">ROUND(E135*C135,2)</f>
        <v>0</v>
      </c>
      <c r="G135" s="73"/>
      <c r="H135" s="29">
        <f t="shared" ref="H135" si="35">ROUND(G135*C135,2)</f>
        <v>0</v>
      </c>
      <c r="I135" s="65">
        <f t="shared" ref="I135" si="36">+F135+H135</f>
        <v>0</v>
      </c>
      <c r="J135" s="16"/>
    </row>
    <row r="136" spans="1:10" s="12" customFormat="1" ht="21" customHeight="1">
      <c r="A136" s="447" t="s">
        <v>564</v>
      </c>
      <c r="B136" s="102" t="s">
        <v>413</v>
      </c>
      <c r="C136" s="458"/>
      <c r="D136" s="458"/>
      <c r="E136" s="50"/>
      <c r="F136" s="29"/>
      <c r="G136" s="50"/>
      <c r="H136" s="29"/>
      <c r="I136" s="65"/>
      <c r="J136" s="16"/>
    </row>
    <row r="137" spans="1:10" s="12" customFormat="1" ht="21" customHeight="1">
      <c r="A137" s="447"/>
      <c r="B137" s="453" t="s">
        <v>403</v>
      </c>
      <c r="C137" s="458">
        <v>25</v>
      </c>
      <c r="D137" s="455" t="s">
        <v>41</v>
      </c>
      <c r="E137" s="72"/>
      <c r="F137" s="29">
        <f t="shared" ref="F137:F140" si="37">ROUND(E137*C137,2)</f>
        <v>0</v>
      </c>
      <c r="G137" s="73"/>
      <c r="H137" s="29">
        <f t="shared" ref="H137:H162" si="38">ROUND(G137*C137,2)</f>
        <v>0</v>
      </c>
      <c r="I137" s="65">
        <f t="shared" ref="I137:I162" si="39">+F137+H137</f>
        <v>0</v>
      </c>
      <c r="J137" s="16"/>
    </row>
    <row r="138" spans="1:10" s="12" customFormat="1" ht="21" customHeight="1">
      <c r="A138" s="447"/>
      <c r="B138" s="453" t="s">
        <v>405</v>
      </c>
      <c r="C138" s="100">
        <v>4</v>
      </c>
      <c r="D138" s="455" t="s">
        <v>41</v>
      </c>
      <c r="E138" s="72"/>
      <c r="F138" s="29">
        <f t="shared" si="37"/>
        <v>0</v>
      </c>
      <c r="G138" s="73"/>
      <c r="H138" s="29">
        <f t="shared" si="38"/>
        <v>0</v>
      </c>
      <c r="I138" s="65">
        <f t="shared" si="39"/>
        <v>0</v>
      </c>
      <c r="J138" s="16"/>
    </row>
    <row r="139" spans="1:10" s="12" customFormat="1" ht="21" customHeight="1">
      <c r="A139" s="447"/>
      <c r="B139" s="453" t="s">
        <v>406</v>
      </c>
      <c r="C139" s="100">
        <v>8</v>
      </c>
      <c r="D139" s="455" t="s">
        <v>41</v>
      </c>
      <c r="E139" s="72"/>
      <c r="F139" s="29">
        <f t="shared" si="37"/>
        <v>0</v>
      </c>
      <c r="G139" s="73"/>
      <c r="H139" s="29">
        <f t="shared" si="38"/>
        <v>0</v>
      </c>
      <c r="I139" s="65">
        <f t="shared" si="39"/>
        <v>0</v>
      </c>
      <c r="J139" s="16"/>
    </row>
    <row r="140" spans="1:10" s="12" customFormat="1" ht="21" customHeight="1">
      <c r="A140" s="447"/>
      <c r="B140" s="453" t="s">
        <v>407</v>
      </c>
      <c r="C140" s="100">
        <v>11</v>
      </c>
      <c r="D140" s="455" t="s">
        <v>41</v>
      </c>
      <c r="E140" s="72"/>
      <c r="F140" s="29">
        <f t="shared" si="37"/>
        <v>0</v>
      </c>
      <c r="G140" s="73"/>
      <c r="H140" s="29">
        <f t="shared" si="38"/>
        <v>0</v>
      </c>
      <c r="I140" s="65">
        <f t="shared" si="39"/>
        <v>0</v>
      </c>
      <c r="J140" s="16"/>
    </row>
    <row r="141" spans="1:10" s="12" customFormat="1" ht="21" customHeight="1">
      <c r="A141" s="447" t="s">
        <v>565</v>
      </c>
      <c r="B141" s="453" t="s">
        <v>414</v>
      </c>
      <c r="C141" s="100"/>
      <c r="D141" s="455"/>
      <c r="E141" s="72"/>
      <c r="F141" s="29"/>
      <c r="G141" s="73"/>
      <c r="H141" s="29">
        <f t="shared" si="38"/>
        <v>0</v>
      </c>
      <c r="I141" s="65">
        <f t="shared" si="39"/>
        <v>0</v>
      </c>
      <c r="J141" s="16"/>
    </row>
    <row r="142" spans="1:10" s="12" customFormat="1" ht="21" customHeight="1">
      <c r="A142" s="447"/>
      <c r="B142" s="453" t="s">
        <v>407</v>
      </c>
      <c r="C142" s="100">
        <v>1</v>
      </c>
      <c r="D142" s="455" t="s">
        <v>41</v>
      </c>
      <c r="E142" s="72"/>
      <c r="F142" s="29">
        <f t="shared" ref="F142:F162" si="40">ROUND(E142*C142,2)</f>
        <v>0</v>
      </c>
      <c r="G142" s="72"/>
      <c r="H142" s="29">
        <f t="shared" si="38"/>
        <v>0</v>
      </c>
      <c r="I142" s="65">
        <f t="shared" si="39"/>
        <v>0</v>
      </c>
      <c r="J142" s="16"/>
    </row>
    <row r="143" spans="1:10" s="12" customFormat="1" ht="21" customHeight="1">
      <c r="A143" s="447" t="s">
        <v>566</v>
      </c>
      <c r="B143" s="102" t="s">
        <v>415</v>
      </c>
      <c r="C143" s="100"/>
      <c r="D143" s="455"/>
      <c r="E143" s="72"/>
      <c r="F143" s="29"/>
      <c r="G143" s="73"/>
      <c r="H143" s="29"/>
      <c r="I143" s="65"/>
      <c r="J143" s="16"/>
    </row>
    <row r="144" spans="1:10" s="12" customFormat="1" ht="21" customHeight="1">
      <c r="A144" s="447"/>
      <c r="B144" s="453" t="s">
        <v>406</v>
      </c>
      <c r="C144" s="100">
        <v>1</v>
      </c>
      <c r="D144" s="455" t="s">
        <v>41</v>
      </c>
      <c r="E144" s="72"/>
      <c r="F144" s="29">
        <f t="shared" si="40"/>
        <v>0</v>
      </c>
      <c r="G144" s="73"/>
      <c r="H144" s="29">
        <f t="shared" si="38"/>
        <v>0</v>
      </c>
      <c r="I144" s="65">
        <f t="shared" si="39"/>
        <v>0</v>
      </c>
      <c r="J144" s="16"/>
    </row>
    <row r="145" spans="1:10" s="12" customFormat="1" ht="21" customHeight="1">
      <c r="A145" s="447"/>
      <c r="B145" s="453" t="s">
        <v>407</v>
      </c>
      <c r="C145" s="100">
        <v>2</v>
      </c>
      <c r="D145" s="455" t="s">
        <v>41</v>
      </c>
      <c r="E145" s="72"/>
      <c r="F145" s="29">
        <f t="shared" si="40"/>
        <v>0</v>
      </c>
      <c r="G145" s="73"/>
      <c r="H145" s="29">
        <f t="shared" si="38"/>
        <v>0</v>
      </c>
      <c r="I145" s="65">
        <f t="shared" si="39"/>
        <v>0</v>
      </c>
      <c r="J145" s="16"/>
    </row>
    <row r="146" spans="1:10" s="12" customFormat="1" ht="21" customHeight="1">
      <c r="A146" s="459" t="s">
        <v>567</v>
      </c>
      <c r="B146" s="102" t="s">
        <v>416</v>
      </c>
      <c r="C146" s="100"/>
      <c r="D146" s="455"/>
      <c r="E146" s="72"/>
      <c r="F146" s="29"/>
      <c r="G146" s="73"/>
      <c r="H146" s="29"/>
      <c r="I146" s="65"/>
      <c r="J146" s="226"/>
    </row>
    <row r="147" spans="1:10" s="12" customFormat="1" ht="21" customHeight="1">
      <c r="A147" s="447"/>
      <c r="B147" s="453" t="s">
        <v>407</v>
      </c>
      <c r="C147" s="100">
        <v>3</v>
      </c>
      <c r="D147" s="455" t="s">
        <v>41</v>
      </c>
      <c r="E147" s="72"/>
      <c r="F147" s="29">
        <f t="shared" si="40"/>
        <v>0</v>
      </c>
      <c r="G147" s="73"/>
      <c r="H147" s="29">
        <f t="shared" si="38"/>
        <v>0</v>
      </c>
      <c r="I147" s="65">
        <f t="shared" si="39"/>
        <v>0</v>
      </c>
      <c r="J147" s="16"/>
    </row>
    <row r="148" spans="1:10" s="12" customFormat="1" ht="21" customHeight="1">
      <c r="A148" s="459" t="s">
        <v>568</v>
      </c>
      <c r="B148" s="102" t="s">
        <v>417</v>
      </c>
      <c r="C148" s="100"/>
      <c r="D148" s="455"/>
      <c r="E148" s="72"/>
      <c r="F148" s="29"/>
      <c r="G148" s="73"/>
      <c r="H148" s="29"/>
      <c r="I148" s="65"/>
      <c r="J148" s="16"/>
    </row>
    <row r="149" spans="1:10" s="12" customFormat="1" ht="21" customHeight="1">
      <c r="A149" s="459"/>
      <c r="B149" s="453" t="s">
        <v>403</v>
      </c>
      <c r="C149" s="100">
        <v>25</v>
      </c>
      <c r="D149" s="455" t="s">
        <v>43</v>
      </c>
      <c r="E149" s="72"/>
      <c r="F149" s="29">
        <f t="shared" si="40"/>
        <v>0</v>
      </c>
      <c r="G149" s="73"/>
      <c r="H149" s="29">
        <f t="shared" si="38"/>
        <v>0</v>
      </c>
      <c r="I149" s="65">
        <f t="shared" si="39"/>
        <v>0</v>
      </c>
      <c r="J149" s="16"/>
    </row>
    <row r="150" spans="1:10" s="12" customFormat="1" ht="21" customHeight="1">
      <c r="A150" s="459"/>
      <c r="B150" s="453" t="s">
        <v>406</v>
      </c>
      <c r="C150" s="100">
        <v>1</v>
      </c>
      <c r="D150" s="455" t="s">
        <v>43</v>
      </c>
      <c r="E150" s="72"/>
      <c r="F150" s="29">
        <f t="shared" si="40"/>
        <v>0</v>
      </c>
      <c r="G150" s="73"/>
      <c r="H150" s="29">
        <f t="shared" si="38"/>
        <v>0</v>
      </c>
      <c r="I150" s="65">
        <f t="shared" si="39"/>
        <v>0</v>
      </c>
      <c r="J150" s="16"/>
    </row>
    <row r="151" spans="1:10" s="12" customFormat="1" ht="21" customHeight="1">
      <c r="A151" s="460" t="s">
        <v>569</v>
      </c>
      <c r="B151" s="453" t="s">
        <v>418</v>
      </c>
      <c r="C151" s="100"/>
      <c r="D151" s="455"/>
      <c r="E151" s="72"/>
      <c r="F151" s="29"/>
      <c r="G151" s="73"/>
      <c r="H151" s="29"/>
      <c r="I151" s="65"/>
      <c r="J151" s="16"/>
    </row>
    <row r="152" spans="1:10" s="12" customFormat="1" ht="21" customHeight="1">
      <c r="A152" s="459"/>
      <c r="B152" s="453" t="s">
        <v>406</v>
      </c>
      <c r="C152" s="100">
        <v>4</v>
      </c>
      <c r="D152" s="455" t="s">
        <v>40</v>
      </c>
      <c r="E152" s="72"/>
      <c r="F152" s="29">
        <f t="shared" si="40"/>
        <v>0</v>
      </c>
      <c r="G152" s="73"/>
      <c r="H152" s="29">
        <f t="shared" si="38"/>
        <v>0</v>
      </c>
      <c r="I152" s="65">
        <f t="shared" si="39"/>
        <v>0</v>
      </c>
      <c r="J152" s="16"/>
    </row>
    <row r="153" spans="1:10" s="12" customFormat="1" ht="21" customHeight="1">
      <c r="A153" s="460" t="s">
        <v>570</v>
      </c>
      <c r="B153" s="102" t="s">
        <v>419</v>
      </c>
      <c r="C153" s="100"/>
      <c r="D153" s="455"/>
      <c r="E153" s="72"/>
      <c r="F153" s="29"/>
      <c r="G153" s="73"/>
      <c r="H153" s="29"/>
      <c r="I153" s="65"/>
      <c r="J153" s="16"/>
    </row>
    <row r="154" spans="1:10" s="12" customFormat="1" ht="21" customHeight="1">
      <c r="A154" s="460"/>
      <c r="B154" s="453" t="s">
        <v>405</v>
      </c>
      <c r="C154" s="100">
        <v>2</v>
      </c>
      <c r="D154" s="455" t="s">
        <v>41</v>
      </c>
      <c r="E154" s="72"/>
      <c r="F154" s="29">
        <f t="shared" si="40"/>
        <v>0</v>
      </c>
      <c r="G154" s="73"/>
      <c r="H154" s="29">
        <f t="shared" si="38"/>
        <v>0</v>
      </c>
      <c r="I154" s="65">
        <f t="shared" si="39"/>
        <v>0</v>
      </c>
      <c r="J154" s="16"/>
    </row>
    <row r="155" spans="1:10" s="12" customFormat="1" ht="21" customHeight="1">
      <c r="A155" s="460"/>
      <c r="B155" s="453" t="s">
        <v>407</v>
      </c>
      <c r="C155" s="100">
        <v>1</v>
      </c>
      <c r="D155" s="455" t="s">
        <v>41</v>
      </c>
      <c r="E155" s="72"/>
      <c r="F155" s="29">
        <f t="shared" si="40"/>
        <v>0</v>
      </c>
      <c r="G155" s="73"/>
      <c r="H155" s="29">
        <f t="shared" si="38"/>
        <v>0</v>
      </c>
      <c r="I155" s="65">
        <f t="shared" si="39"/>
        <v>0</v>
      </c>
      <c r="J155" s="16"/>
    </row>
    <row r="156" spans="1:10" s="12" customFormat="1" ht="21" customHeight="1">
      <c r="A156" s="460" t="s">
        <v>571</v>
      </c>
      <c r="B156" s="461" t="s">
        <v>420</v>
      </c>
      <c r="C156" s="100">
        <v>3</v>
      </c>
      <c r="D156" s="455" t="s">
        <v>40</v>
      </c>
      <c r="E156" s="72"/>
      <c r="F156" s="29">
        <f t="shared" si="40"/>
        <v>0</v>
      </c>
      <c r="G156" s="73"/>
      <c r="H156" s="29">
        <f t="shared" si="38"/>
        <v>0</v>
      </c>
      <c r="I156" s="65">
        <f t="shared" si="39"/>
        <v>0</v>
      </c>
      <c r="J156" s="16"/>
    </row>
    <row r="157" spans="1:10" s="12" customFormat="1" ht="21" customHeight="1">
      <c r="A157" s="460"/>
      <c r="B157" s="456"/>
      <c r="C157" s="100"/>
      <c r="D157" s="100"/>
      <c r="E157" s="72"/>
      <c r="F157" s="29"/>
      <c r="G157" s="73"/>
      <c r="H157" s="29"/>
      <c r="I157" s="65"/>
      <c r="J157" s="16"/>
    </row>
    <row r="158" spans="1:10" s="12" customFormat="1" ht="21" customHeight="1">
      <c r="A158" s="462">
        <v>5.6</v>
      </c>
      <c r="B158" s="463" t="s">
        <v>421</v>
      </c>
      <c r="C158" s="464"/>
      <c r="D158" s="447"/>
      <c r="E158" s="72"/>
      <c r="F158" s="29"/>
      <c r="G158" s="73"/>
      <c r="H158" s="29"/>
      <c r="I158" s="65"/>
      <c r="J158" s="16"/>
    </row>
    <row r="159" spans="1:10" s="12" customFormat="1" ht="21" customHeight="1">
      <c r="A159" s="447" t="s">
        <v>572</v>
      </c>
      <c r="B159" s="465" t="s">
        <v>422</v>
      </c>
      <c r="C159" s="464"/>
      <c r="D159" s="447"/>
      <c r="E159" s="72"/>
      <c r="F159" s="29"/>
      <c r="G159" s="73"/>
      <c r="H159" s="29"/>
      <c r="I159" s="65"/>
      <c r="J159" s="16"/>
    </row>
    <row r="160" spans="1:10" s="12" customFormat="1" ht="21" customHeight="1">
      <c r="A160" s="447"/>
      <c r="B160" s="466" t="s">
        <v>423</v>
      </c>
      <c r="C160" s="467">
        <v>2</v>
      </c>
      <c r="D160" s="468" t="s">
        <v>40</v>
      </c>
      <c r="E160" s="72"/>
      <c r="F160" s="29">
        <f t="shared" si="40"/>
        <v>0</v>
      </c>
      <c r="G160" s="73"/>
      <c r="H160" s="29">
        <f t="shared" si="38"/>
        <v>0</v>
      </c>
      <c r="I160" s="65">
        <f t="shared" si="39"/>
        <v>0</v>
      </c>
      <c r="J160" s="16"/>
    </row>
    <row r="161" spans="1:10" s="12" customFormat="1" ht="21" customHeight="1">
      <c r="A161" s="447" t="s">
        <v>573</v>
      </c>
      <c r="B161" s="466" t="s">
        <v>424</v>
      </c>
      <c r="C161" s="464"/>
      <c r="D161" s="469"/>
      <c r="E161" s="72"/>
      <c r="F161" s="29"/>
      <c r="G161" s="73"/>
      <c r="H161" s="29"/>
      <c r="I161" s="65"/>
      <c r="J161" s="16"/>
    </row>
    <row r="162" spans="1:10" s="12" customFormat="1" ht="21" customHeight="1">
      <c r="A162" s="447"/>
      <c r="B162" s="466" t="s">
        <v>425</v>
      </c>
      <c r="C162" s="467">
        <v>4</v>
      </c>
      <c r="D162" s="468" t="s">
        <v>40</v>
      </c>
      <c r="E162" s="72"/>
      <c r="F162" s="29">
        <f t="shared" si="40"/>
        <v>0</v>
      </c>
      <c r="G162" s="73"/>
      <c r="H162" s="29">
        <f t="shared" si="38"/>
        <v>0</v>
      </c>
      <c r="I162" s="65">
        <f t="shared" si="39"/>
        <v>0</v>
      </c>
      <c r="J162" s="16"/>
    </row>
    <row r="163" spans="1:10" s="12" customFormat="1" ht="21" customHeight="1">
      <c r="A163" s="447" t="s">
        <v>574</v>
      </c>
      <c r="B163" s="454" t="s">
        <v>426</v>
      </c>
      <c r="C163" s="103"/>
      <c r="D163" s="103"/>
      <c r="E163" s="72"/>
      <c r="F163" s="29"/>
      <c r="G163" s="73"/>
      <c r="H163" s="29"/>
      <c r="I163" s="65"/>
      <c r="J163" s="16"/>
    </row>
    <row r="164" spans="1:10" s="12" customFormat="1" ht="21" customHeight="1">
      <c r="A164" s="447"/>
      <c r="B164" s="453" t="s">
        <v>406</v>
      </c>
      <c r="C164" s="103">
        <v>0</v>
      </c>
      <c r="D164" s="104" t="s">
        <v>11</v>
      </c>
      <c r="E164" s="72"/>
      <c r="F164" s="29">
        <f t="shared" ref="F164:F172" si="41">ROUND(E164*C164,2)</f>
        <v>0</v>
      </c>
      <c r="G164" s="73"/>
      <c r="H164" s="29">
        <f t="shared" ref="H164:H172" si="42">ROUND(G164*C164,2)</f>
        <v>0</v>
      </c>
      <c r="I164" s="65">
        <f t="shared" ref="I164:I172" si="43">+F164+H164</f>
        <v>0</v>
      </c>
      <c r="J164" s="16"/>
    </row>
    <row r="165" spans="1:10" s="12" customFormat="1" ht="21" customHeight="1">
      <c r="A165" s="447"/>
      <c r="B165" s="453" t="s">
        <v>407</v>
      </c>
      <c r="C165" s="100">
        <v>468.3</v>
      </c>
      <c r="D165" s="104" t="s">
        <v>11</v>
      </c>
      <c r="E165" s="72"/>
      <c r="F165" s="29">
        <f t="shared" si="41"/>
        <v>0</v>
      </c>
      <c r="G165" s="73"/>
      <c r="H165" s="29">
        <f t="shared" si="42"/>
        <v>0</v>
      </c>
      <c r="I165" s="65">
        <f t="shared" si="43"/>
        <v>0</v>
      </c>
      <c r="J165" s="16"/>
    </row>
    <row r="166" spans="1:10" s="12" customFormat="1" ht="21" customHeight="1">
      <c r="A166" s="447"/>
      <c r="B166" s="453" t="s">
        <v>408</v>
      </c>
      <c r="C166" s="100">
        <v>0</v>
      </c>
      <c r="D166" s="104" t="s">
        <v>11</v>
      </c>
      <c r="E166" s="72"/>
      <c r="F166" s="29">
        <f t="shared" si="41"/>
        <v>0</v>
      </c>
      <c r="G166" s="73"/>
      <c r="H166" s="29">
        <f t="shared" si="42"/>
        <v>0</v>
      </c>
      <c r="I166" s="65">
        <f t="shared" si="43"/>
        <v>0</v>
      </c>
      <c r="J166" s="16"/>
    </row>
    <row r="167" spans="1:10" s="12" customFormat="1" ht="21" customHeight="1">
      <c r="A167" s="447"/>
      <c r="B167" s="453" t="s">
        <v>427</v>
      </c>
      <c r="C167" s="100">
        <v>220.5</v>
      </c>
      <c r="D167" s="104" t="s">
        <v>11</v>
      </c>
      <c r="E167" s="72"/>
      <c r="F167" s="29">
        <f t="shared" si="41"/>
        <v>0</v>
      </c>
      <c r="G167" s="73"/>
      <c r="H167" s="29">
        <f t="shared" si="42"/>
        <v>0</v>
      </c>
      <c r="I167" s="65">
        <f t="shared" si="43"/>
        <v>0</v>
      </c>
      <c r="J167" s="16"/>
    </row>
    <row r="168" spans="1:10" s="12" customFormat="1" ht="21" customHeight="1">
      <c r="A168" s="447"/>
      <c r="B168" s="453" t="s">
        <v>428</v>
      </c>
      <c r="C168" s="100">
        <v>256.2</v>
      </c>
      <c r="D168" s="104" t="s">
        <v>11</v>
      </c>
      <c r="E168" s="72"/>
      <c r="F168" s="29">
        <f t="shared" si="41"/>
        <v>0</v>
      </c>
      <c r="G168" s="73"/>
      <c r="H168" s="29">
        <f t="shared" si="42"/>
        <v>0</v>
      </c>
      <c r="I168" s="65">
        <f t="shared" si="43"/>
        <v>0</v>
      </c>
      <c r="J168" s="16"/>
    </row>
    <row r="169" spans="1:10" s="12" customFormat="1" ht="21" customHeight="1">
      <c r="A169" s="447"/>
      <c r="B169" s="453" t="s">
        <v>429</v>
      </c>
      <c r="C169" s="100">
        <v>6.3</v>
      </c>
      <c r="D169" s="104" t="s">
        <v>11</v>
      </c>
      <c r="E169" s="72"/>
      <c r="F169" s="29">
        <f t="shared" si="41"/>
        <v>0</v>
      </c>
      <c r="G169" s="73"/>
      <c r="H169" s="29">
        <f t="shared" si="42"/>
        <v>0</v>
      </c>
      <c r="I169" s="65">
        <f t="shared" si="43"/>
        <v>0</v>
      </c>
      <c r="J169" s="16"/>
    </row>
    <row r="170" spans="1:10" s="12" customFormat="1" ht="21" customHeight="1">
      <c r="A170" s="447"/>
      <c r="B170" s="457" t="s">
        <v>430</v>
      </c>
      <c r="C170" s="103">
        <v>1</v>
      </c>
      <c r="D170" s="103" t="s">
        <v>42</v>
      </c>
      <c r="E170" s="72"/>
      <c r="F170" s="29">
        <f t="shared" si="41"/>
        <v>0</v>
      </c>
      <c r="G170" s="72"/>
      <c r="H170" s="29">
        <f t="shared" si="42"/>
        <v>0</v>
      </c>
      <c r="I170" s="65">
        <f t="shared" si="43"/>
        <v>0</v>
      </c>
      <c r="J170" s="16"/>
    </row>
    <row r="171" spans="1:10" s="12" customFormat="1" ht="21" customHeight="1">
      <c r="A171" s="447"/>
      <c r="B171" s="457" t="s">
        <v>410</v>
      </c>
      <c r="C171" s="103">
        <v>1</v>
      </c>
      <c r="D171" s="103" t="s">
        <v>42</v>
      </c>
      <c r="E171" s="72"/>
      <c r="F171" s="29">
        <f t="shared" si="41"/>
        <v>0</v>
      </c>
      <c r="G171" s="72"/>
      <c r="H171" s="29">
        <f t="shared" si="42"/>
        <v>0</v>
      </c>
      <c r="I171" s="65">
        <f t="shared" si="43"/>
        <v>0</v>
      </c>
      <c r="J171" s="16"/>
    </row>
    <row r="172" spans="1:10" s="12" customFormat="1" ht="21" customHeight="1">
      <c r="A172" s="447"/>
      <c r="B172" s="102" t="s">
        <v>431</v>
      </c>
      <c r="C172" s="103">
        <v>1</v>
      </c>
      <c r="D172" s="103" t="s">
        <v>42</v>
      </c>
      <c r="E172" s="72"/>
      <c r="F172" s="29">
        <f t="shared" si="41"/>
        <v>0</v>
      </c>
      <c r="G172" s="72"/>
      <c r="H172" s="29">
        <f t="shared" si="42"/>
        <v>0</v>
      </c>
      <c r="I172" s="65">
        <f t="shared" si="43"/>
        <v>0</v>
      </c>
      <c r="J172" s="16"/>
    </row>
    <row r="173" spans="1:10" s="12" customFormat="1" ht="21" customHeight="1">
      <c r="A173" s="470" t="s">
        <v>575</v>
      </c>
      <c r="B173" s="454" t="s">
        <v>432</v>
      </c>
      <c r="C173" s="103"/>
      <c r="D173" s="103"/>
      <c r="E173" s="72"/>
      <c r="F173" s="29"/>
      <c r="G173" s="73"/>
      <c r="H173" s="29"/>
      <c r="I173" s="65"/>
      <c r="J173" s="16"/>
    </row>
    <row r="174" spans="1:10" s="12" customFormat="1" ht="21" customHeight="1">
      <c r="A174" s="470"/>
      <c r="B174" s="453" t="s">
        <v>407</v>
      </c>
      <c r="C174" s="103">
        <v>25</v>
      </c>
      <c r="D174" s="104" t="s">
        <v>40</v>
      </c>
      <c r="E174" s="72"/>
      <c r="F174" s="29">
        <f t="shared" ref="F174" si="44">ROUND(E174*C174,2)</f>
        <v>0</v>
      </c>
      <c r="G174" s="73"/>
      <c r="H174" s="29">
        <f t="shared" ref="H174" si="45">ROUND(G174*C174,2)</f>
        <v>0</v>
      </c>
      <c r="I174" s="65">
        <f t="shared" ref="I174" si="46">+F174+H174</f>
        <v>0</v>
      </c>
      <c r="J174" s="16"/>
    </row>
    <row r="175" spans="1:10" s="12" customFormat="1" ht="21" customHeight="1">
      <c r="A175" s="470" t="s">
        <v>576</v>
      </c>
      <c r="B175" s="454" t="s">
        <v>433</v>
      </c>
      <c r="C175" s="103"/>
      <c r="D175" s="103"/>
      <c r="E175" s="72"/>
      <c r="F175" s="29"/>
      <c r="G175" s="73"/>
      <c r="H175" s="29"/>
      <c r="I175" s="65"/>
      <c r="J175" s="16"/>
    </row>
    <row r="176" spans="1:10" s="12" customFormat="1" ht="21" customHeight="1">
      <c r="A176" s="470"/>
      <c r="B176" s="453" t="s">
        <v>407</v>
      </c>
      <c r="C176" s="103">
        <v>25</v>
      </c>
      <c r="D176" s="104" t="s">
        <v>40</v>
      </c>
      <c r="E176" s="72"/>
      <c r="F176" s="29">
        <f t="shared" ref="F176" si="47">ROUND(E176*C176,2)</f>
        <v>0</v>
      </c>
      <c r="G176" s="73"/>
      <c r="H176" s="29">
        <f t="shared" ref="H176" si="48">ROUND(G176*C176,2)</f>
        <v>0</v>
      </c>
      <c r="I176" s="65">
        <f t="shared" ref="I176" si="49">+F176+H176</f>
        <v>0</v>
      </c>
      <c r="J176" s="16"/>
    </row>
    <row r="177" spans="1:10" s="12" customFormat="1" ht="21" customHeight="1">
      <c r="A177" s="470" t="s">
        <v>577</v>
      </c>
      <c r="B177" s="471" t="s">
        <v>434</v>
      </c>
      <c r="C177" s="103"/>
      <c r="D177" s="103"/>
      <c r="E177" s="72"/>
      <c r="F177" s="29"/>
      <c r="G177" s="73"/>
      <c r="H177" s="29"/>
      <c r="I177" s="65"/>
      <c r="J177" s="16"/>
    </row>
    <row r="178" spans="1:10" s="12" customFormat="1" ht="21" customHeight="1">
      <c r="A178" s="470"/>
      <c r="B178" s="453" t="s">
        <v>407</v>
      </c>
      <c r="C178" s="103">
        <v>4</v>
      </c>
      <c r="D178" s="104" t="s">
        <v>40</v>
      </c>
      <c r="E178" s="72"/>
      <c r="F178" s="29">
        <f t="shared" ref="F178:F182" si="50">ROUND(E178*C178,2)</f>
        <v>0</v>
      </c>
      <c r="G178" s="73"/>
      <c r="H178" s="29">
        <f t="shared" ref="H178:H182" si="51">ROUND(G178*C178,2)</f>
        <v>0</v>
      </c>
      <c r="I178" s="65">
        <f t="shared" ref="I178:I182" si="52">+F178+H178</f>
        <v>0</v>
      </c>
      <c r="J178" s="16"/>
    </row>
    <row r="179" spans="1:10" s="12" customFormat="1" ht="21" customHeight="1">
      <c r="A179" s="470"/>
      <c r="B179" s="453" t="s">
        <v>408</v>
      </c>
      <c r="C179" s="103">
        <v>0</v>
      </c>
      <c r="D179" s="104" t="s">
        <v>40</v>
      </c>
      <c r="E179" s="72"/>
      <c r="F179" s="29">
        <f t="shared" si="50"/>
        <v>0</v>
      </c>
      <c r="G179" s="73"/>
      <c r="H179" s="29">
        <f t="shared" si="51"/>
        <v>0</v>
      </c>
      <c r="I179" s="65">
        <f t="shared" si="52"/>
        <v>0</v>
      </c>
      <c r="J179" s="16"/>
    </row>
    <row r="180" spans="1:10" s="12" customFormat="1" ht="21" customHeight="1">
      <c r="A180" s="470"/>
      <c r="B180" s="453" t="s">
        <v>427</v>
      </c>
      <c r="C180" s="103">
        <v>0</v>
      </c>
      <c r="D180" s="104" t="s">
        <v>40</v>
      </c>
      <c r="E180" s="72"/>
      <c r="F180" s="29">
        <f t="shared" si="50"/>
        <v>0</v>
      </c>
      <c r="G180" s="73"/>
      <c r="H180" s="29">
        <f t="shared" si="51"/>
        <v>0</v>
      </c>
      <c r="I180" s="65">
        <f t="shared" si="52"/>
        <v>0</v>
      </c>
      <c r="J180" s="16"/>
    </row>
    <row r="181" spans="1:10" s="12" customFormat="1" ht="21" customHeight="1">
      <c r="A181" s="470"/>
      <c r="B181" s="453" t="s">
        <v>428</v>
      </c>
      <c r="C181" s="103">
        <v>8</v>
      </c>
      <c r="D181" s="104" t="s">
        <v>40</v>
      </c>
      <c r="E181" s="72"/>
      <c r="F181" s="29">
        <f t="shared" si="50"/>
        <v>0</v>
      </c>
      <c r="G181" s="73"/>
      <c r="H181" s="29">
        <f t="shared" si="51"/>
        <v>0</v>
      </c>
      <c r="I181" s="65">
        <f t="shared" si="52"/>
        <v>0</v>
      </c>
      <c r="J181" s="16"/>
    </row>
    <row r="182" spans="1:10" s="12" customFormat="1" ht="21" customHeight="1">
      <c r="A182" s="470"/>
      <c r="B182" s="453" t="s">
        <v>429</v>
      </c>
      <c r="C182" s="103">
        <v>2</v>
      </c>
      <c r="D182" s="104" t="s">
        <v>40</v>
      </c>
      <c r="E182" s="72"/>
      <c r="F182" s="29">
        <f t="shared" si="50"/>
        <v>0</v>
      </c>
      <c r="G182" s="73"/>
      <c r="H182" s="29">
        <f t="shared" si="51"/>
        <v>0</v>
      </c>
      <c r="I182" s="65">
        <f t="shared" si="52"/>
        <v>0</v>
      </c>
      <c r="J182" s="16"/>
    </row>
    <row r="183" spans="1:10" s="17" customFormat="1" ht="21" customHeight="1">
      <c r="A183" s="470" t="s">
        <v>578</v>
      </c>
      <c r="B183" s="472" t="s">
        <v>435</v>
      </c>
      <c r="C183" s="103"/>
      <c r="D183" s="104"/>
      <c r="E183" s="72"/>
      <c r="F183" s="29"/>
      <c r="G183" s="73"/>
      <c r="H183" s="29"/>
      <c r="I183" s="65"/>
      <c r="J183" s="16"/>
    </row>
    <row r="184" spans="1:10" s="17" customFormat="1" ht="21" customHeight="1">
      <c r="A184" s="470"/>
      <c r="B184" s="453" t="s">
        <v>407</v>
      </c>
      <c r="C184" s="103">
        <v>4</v>
      </c>
      <c r="D184" s="104" t="s">
        <v>40</v>
      </c>
      <c r="E184" s="72"/>
      <c r="F184" s="29">
        <f t="shared" ref="F184:F186" si="53">ROUND(E184*C184,2)</f>
        <v>0</v>
      </c>
      <c r="G184" s="73"/>
      <c r="H184" s="29">
        <f t="shared" ref="H184:H186" si="54">ROUND(G184*C184,2)</f>
        <v>0</v>
      </c>
      <c r="I184" s="65">
        <f t="shared" ref="I184:I186" si="55">+F184+H184</f>
        <v>0</v>
      </c>
      <c r="J184" s="16"/>
    </row>
    <row r="185" spans="1:10" s="17" customFormat="1" ht="21" customHeight="1">
      <c r="A185" s="470"/>
      <c r="B185" s="453" t="s">
        <v>427</v>
      </c>
      <c r="C185" s="103">
        <v>6</v>
      </c>
      <c r="D185" s="104" t="s">
        <v>40</v>
      </c>
      <c r="E185" s="72"/>
      <c r="F185" s="29">
        <f t="shared" si="53"/>
        <v>0</v>
      </c>
      <c r="G185" s="73"/>
      <c r="H185" s="29">
        <f t="shared" si="54"/>
        <v>0</v>
      </c>
      <c r="I185" s="65">
        <f t="shared" si="55"/>
        <v>0</v>
      </c>
      <c r="J185" s="16"/>
    </row>
    <row r="186" spans="1:10" s="17" customFormat="1" ht="21" customHeight="1">
      <c r="A186" s="470"/>
      <c r="B186" s="453" t="s">
        <v>428</v>
      </c>
      <c r="C186" s="103">
        <v>10</v>
      </c>
      <c r="D186" s="104" t="s">
        <v>40</v>
      </c>
      <c r="E186" s="72"/>
      <c r="F186" s="29">
        <f t="shared" si="53"/>
        <v>0</v>
      </c>
      <c r="G186" s="73"/>
      <c r="H186" s="29">
        <f t="shared" si="54"/>
        <v>0</v>
      </c>
      <c r="I186" s="65">
        <f t="shared" si="55"/>
        <v>0</v>
      </c>
      <c r="J186" s="16"/>
    </row>
    <row r="187" spans="1:10" s="17" customFormat="1" ht="21" customHeight="1">
      <c r="A187" s="473" t="s">
        <v>579</v>
      </c>
      <c r="B187" s="471" t="s">
        <v>436</v>
      </c>
      <c r="C187" s="103"/>
      <c r="D187" s="103"/>
      <c r="E187" s="72"/>
      <c r="F187" s="29"/>
      <c r="G187" s="73"/>
      <c r="H187" s="29"/>
      <c r="I187" s="65"/>
      <c r="J187" s="16"/>
    </row>
    <row r="188" spans="1:10" s="17" customFormat="1" ht="21" customHeight="1">
      <c r="A188" s="474"/>
      <c r="B188" s="453" t="s">
        <v>428</v>
      </c>
      <c r="C188" s="103">
        <v>12</v>
      </c>
      <c r="D188" s="104" t="s">
        <v>40</v>
      </c>
      <c r="E188" s="72"/>
      <c r="F188" s="29">
        <f t="shared" ref="F188" si="56">ROUND(E188*C188,2)</f>
        <v>0</v>
      </c>
      <c r="G188" s="73"/>
      <c r="H188" s="29">
        <f t="shared" ref="H188" si="57">ROUND(G188*C188,2)</f>
        <v>0</v>
      </c>
      <c r="I188" s="65">
        <f t="shared" ref="I188" si="58">+F188+H188</f>
        <v>0</v>
      </c>
      <c r="J188" s="16"/>
    </row>
    <row r="189" spans="1:10" s="17" customFormat="1" ht="21" customHeight="1">
      <c r="A189" s="470" t="s">
        <v>580</v>
      </c>
      <c r="B189" s="456" t="s">
        <v>437</v>
      </c>
      <c r="C189" s="475"/>
      <c r="D189" s="103"/>
      <c r="E189" s="72"/>
      <c r="F189" s="29"/>
      <c r="G189" s="73"/>
      <c r="H189" s="29"/>
      <c r="I189" s="65"/>
      <c r="J189" s="16"/>
    </row>
    <row r="190" spans="1:10" s="17" customFormat="1" ht="21" customHeight="1">
      <c r="A190" s="470"/>
      <c r="B190" s="453" t="s">
        <v>407</v>
      </c>
      <c r="C190" s="103">
        <v>6</v>
      </c>
      <c r="D190" s="104" t="s">
        <v>40</v>
      </c>
      <c r="E190" s="72"/>
      <c r="F190" s="29">
        <f t="shared" ref="F190:F193" si="59">ROUND(E190*C190,2)</f>
        <v>0</v>
      </c>
      <c r="G190" s="73"/>
      <c r="H190" s="29">
        <f t="shared" ref="H190:H193" si="60">ROUND(G190*C190,2)</f>
        <v>0</v>
      </c>
      <c r="I190" s="65">
        <f t="shared" ref="I190:I193" si="61">+F190+H190</f>
        <v>0</v>
      </c>
      <c r="J190" s="16"/>
    </row>
    <row r="191" spans="1:10" s="17" customFormat="1" ht="21" customHeight="1">
      <c r="A191" s="470"/>
      <c r="B191" s="453" t="s">
        <v>427</v>
      </c>
      <c r="C191" s="103">
        <v>6</v>
      </c>
      <c r="D191" s="104" t="s">
        <v>40</v>
      </c>
      <c r="E191" s="72"/>
      <c r="F191" s="29">
        <f t="shared" si="59"/>
        <v>0</v>
      </c>
      <c r="G191" s="73"/>
      <c r="H191" s="29">
        <f t="shared" si="60"/>
        <v>0</v>
      </c>
      <c r="I191" s="65">
        <f t="shared" si="61"/>
        <v>0</v>
      </c>
      <c r="J191" s="16"/>
    </row>
    <row r="192" spans="1:10" s="17" customFormat="1" ht="21" customHeight="1">
      <c r="A192" s="470"/>
      <c r="B192" s="453" t="s">
        <v>428</v>
      </c>
      <c r="C192" s="103">
        <v>28</v>
      </c>
      <c r="D192" s="104" t="s">
        <v>40</v>
      </c>
      <c r="E192" s="72"/>
      <c r="F192" s="29">
        <f t="shared" si="59"/>
        <v>0</v>
      </c>
      <c r="G192" s="73"/>
      <c r="H192" s="29">
        <f t="shared" si="60"/>
        <v>0</v>
      </c>
      <c r="I192" s="65">
        <f t="shared" si="61"/>
        <v>0</v>
      </c>
      <c r="J192" s="16"/>
    </row>
    <row r="193" spans="1:10" s="17" customFormat="1" ht="21" customHeight="1">
      <c r="A193" s="470"/>
      <c r="B193" s="453" t="s">
        <v>429</v>
      </c>
      <c r="C193" s="103">
        <v>2</v>
      </c>
      <c r="D193" s="104" t="s">
        <v>40</v>
      </c>
      <c r="E193" s="72"/>
      <c r="F193" s="29">
        <f t="shared" si="59"/>
        <v>0</v>
      </c>
      <c r="G193" s="73"/>
      <c r="H193" s="29">
        <f t="shared" si="60"/>
        <v>0</v>
      </c>
      <c r="I193" s="65">
        <f t="shared" si="61"/>
        <v>0</v>
      </c>
      <c r="J193" s="16"/>
    </row>
    <row r="194" spans="1:10" s="17" customFormat="1" ht="21" customHeight="1">
      <c r="A194" s="470" t="s">
        <v>581</v>
      </c>
      <c r="B194" s="457" t="s">
        <v>438</v>
      </c>
      <c r="C194" s="464"/>
      <c r="D194" s="469"/>
      <c r="E194" s="72"/>
      <c r="F194" s="29"/>
      <c r="G194" s="73"/>
      <c r="H194" s="29"/>
      <c r="I194" s="65"/>
      <c r="J194" s="16"/>
    </row>
    <row r="195" spans="1:10" s="17" customFormat="1" ht="21" customHeight="1">
      <c r="A195" s="470"/>
      <c r="B195" s="453" t="s">
        <v>407</v>
      </c>
      <c r="C195" s="103">
        <v>12</v>
      </c>
      <c r="D195" s="104" t="s">
        <v>40</v>
      </c>
      <c r="E195" s="72"/>
      <c r="F195" s="29">
        <f t="shared" ref="F195" si="62">ROUND(E195*C195,2)</f>
        <v>0</v>
      </c>
      <c r="G195" s="73"/>
      <c r="H195" s="29">
        <f t="shared" ref="H195" si="63">ROUND(G195*C195,2)</f>
        <v>0</v>
      </c>
      <c r="I195" s="65">
        <f t="shared" ref="I195" si="64">+F195+H195</f>
        <v>0</v>
      </c>
      <c r="J195" s="16"/>
    </row>
    <row r="196" spans="1:10" s="12" customFormat="1" ht="21" customHeight="1">
      <c r="A196" s="122">
        <v>5.7</v>
      </c>
      <c r="B196" s="185" t="s">
        <v>439</v>
      </c>
      <c r="C196" s="476"/>
      <c r="D196" s="194"/>
      <c r="E196" s="72"/>
      <c r="F196" s="29"/>
      <c r="G196" s="73"/>
      <c r="H196" s="29"/>
      <c r="I196" s="65"/>
      <c r="J196" s="16"/>
    </row>
    <row r="197" spans="1:10" s="12" customFormat="1" ht="21" customHeight="1">
      <c r="A197" s="470" t="s">
        <v>582</v>
      </c>
      <c r="B197" s="466" t="s">
        <v>440</v>
      </c>
      <c r="C197" s="467"/>
      <c r="D197" s="477"/>
      <c r="E197" s="72"/>
      <c r="F197" s="29"/>
      <c r="G197" s="73"/>
      <c r="H197" s="29"/>
      <c r="I197" s="65"/>
      <c r="J197" s="16"/>
    </row>
    <row r="198" spans="1:10" s="12" customFormat="1" ht="21" customHeight="1">
      <c r="A198" s="470"/>
      <c r="B198" s="466" t="s">
        <v>441</v>
      </c>
      <c r="C198" s="100">
        <v>126</v>
      </c>
      <c r="D198" s="468" t="s">
        <v>442</v>
      </c>
      <c r="E198" s="72"/>
      <c r="F198" s="29">
        <f t="shared" ref="F198:F203" si="65">ROUND(E198*C198,2)</f>
        <v>0</v>
      </c>
      <c r="G198" s="73"/>
      <c r="H198" s="29">
        <f t="shared" ref="H198:H203" si="66">ROUND(G198*C198,2)</f>
        <v>0</v>
      </c>
      <c r="I198" s="65">
        <f t="shared" ref="I198:I203" si="67">+F198+H198</f>
        <v>0</v>
      </c>
      <c r="J198" s="16"/>
    </row>
    <row r="199" spans="1:10" s="12" customFormat="1" ht="21" customHeight="1">
      <c r="A199" s="478" t="s">
        <v>583</v>
      </c>
      <c r="B199" s="479" t="s">
        <v>443</v>
      </c>
      <c r="C199" s="467">
        <v>16</v>
      </c>
      <c r="D199" s="468" t="s">
        <v>444</v>
      </c>
      <c r="E199" s="72"/>
      <c r="F199" s="29">
        <f t="shared" si="65"/>
        <v>0</v>
      </c>
      <c r="G199" s="73"/>
      <c r="H199" s="29">
        <f t="shared" si="66"/>
        <v>0</v>
      </c>
      <c r="I199" s="65">
        <f t="shared" si="67"/>
        <v>0</v>
      </c>
      <c r="J199" s="16"/>
    </row>
    <row r="200" spans="1:10" s="12" customFormat="1" ht="21" customHeight="1">
      <c r="A200" s="459" t="s">
        <v>584</v>
      </c>
      <c r="B200" s="480" t="s">
        <v>445</v>
      </c>
      <c r="C200" s="467">
        <v>1</v>
      </c>
      <c r="D200" s="468" t="s">
        <v>444</v>
      </c>
      <c r="E200" s="72"/>
      <c r="F200" s="29">
        <f t="shared" si="65"/>
        <v>0</v>
      </c>
      <c r="G200" s="73"/>
      <c r="H200" s="29">
        <f t="shared" si="66"/>
        <v>0</v>
      </c>
      <c r="I200" s="65">
        <f t="shared" si="67"/>
        <v>0</v>
      </c>
      <c r="J200" s="16"/>
    </row>
    <row r="201" spans="1:10" s="12" customFormat="1" ht="21" customHeight="1">
      <c r="A201" s="478" t="s">
        <v>585</v>
      </c>
      <c r="B201" s="481" t="s">
        <v>446</v>
      </c>
      <c r="C201" s="100">
        <v>215.25</v>
      </c>
      <c r="D201" s="83" t="s">
        <v>9</v>
      </c>
      <c r="E201" s="72"/>
      <c r="F201" s="29">
        <f t="shared" si="65"/>
        <v>0</v>
      </c>
      <c r="G201" s="73"/>
      <c r="H201" s="29">
        <f t="shared" si="66"/>
        <v>0</v>
      </c>
      <c r="I201" s="65">
        <f t="shared" si="67"/>
        <v>0</v>
      </c>
      <c r="J201" s="16"/>
    </row>
    <row r="202" spans="1:10" s="12" customFormat="1" ht="21" customHeight="1">
      <c r="A202" s="459" t="s">
        <v>586</v>
      </c>
      <c r="B202" s="456" t="s">
        <v>447</v>
      </c>
      <c r="C202" s="100">
        <v>15.75</v>
      </c>
      <c r="D202" s="103" t="s">
        <v>9</v>
      </c>
      <c r="E202" s="72"/>
      <c r="F202" s="29">
        <f t="shared" si="65"/>
        <v>0</v>
      </c>
      <c r="G202" s="73"/>
      <c r="H202" s="29">
        <f t="shared" si="66"/>
        <v>0</v>
      </c>
      <c r="I202" s="65">
        <f t="shared" si="67"/>
        <v>0</v>
      </c>
      <c r="J202" s="16"/>
    </row>
    <row r="203" spans="1:10" s="12" customFormat="1" ht="21" customHeight="1">
      <c r="A203" s="478" t="s">
        <v>587</v>
      </c>
      <c r="B203" s="184" t="s">
        <v>448</v>
      </c>
      <c r="C203" s="100">
        <v>9.4499999999999993</v>
      </c>
      <c r="D203" s="103" t="s">
        <v>9</v>
      </c>
      <c r="E203" s="72"/>
      <c r="F203" s="29">
        <f t="shared" si="65"/>
        <v>0</v>
      </c>
      <c r="G203" s="73"/>
      <c r="H203" s="29">
        <f t="shared" si="66"/>
        <v>0</v>
      </c>
      <c r="I203" s="65">
        <f t="shared" si="67"/>
        <v>0</v>
      </c>
      <c r="J203" s="16"/>
    </row>
    <row r="204" spans="1:10" s="12" customFormat="1" ht="21" customHeight="1">
      <c r="A204" s="122">
        <v>5.8</v>
      </c>
      <c r="B204" s="185" t="s">
        <v>449</v>
      </c>
      <c r="C204" s="476"/>
      <c r="D204" s="194"/>
      <c r="E204" s="72"/>
      <c r="F204" s="29"/>
      <c r="G204" s="73"/>
      <c r="H204" s="29"/>
      <c r="I204" s="65"/>
      <c r="J204" s="16"/>
    </row>
    <row r="205" spans="1:10" s="12" customFormat="1" ht="21" customHeight="1">
      <c r="A205" s="116" t="s">
        <v>588</v>
      </c>
      <c r="B205" s="111" t="s">
        <v>450</v>
      </c>
      <c r="C205" s="476">
        <v>13</v>
      </c>
      <c r="D205" s="84" t="s">
        <v>400</v>
      </c>
      <c r="E205" s="72"/>
      <c r="F205" s="29">
        <f t="shared" ref="F205:F207" si="68">ROUND(E205*C205,2)</f>
        <v>0</v>
      </c>
      <c r="G205" s="73"/>
      <c r="H205" s="29">
        <f t="shared" ref="H205:H207" si="69">ROUND(G205*C205,2)</f>
        <v>0</v>
      </c>
      <c r="I205" s="65">
        <f t="shared" ref="I205:I207" si="70">+F205+H205</f>
        <v>0</v>
      </c>
      <c r="J205" s="16"/>
    </row>
    <row r="206" spans="1:10" s="12" customFormat="1" ht="21" customHeight="1">
      <c r="A206" s="116" t="s">
        <v>548</v>
      </c>
      <c r="B206" s="111" t="s">
        <v>451</v>
      </c>
      <c r="C206" s="476">
        <v>2</v>
      </c>
      <c r="D206" s="84" t="s">
        <v>400</v>
      </c>
      <c r="E206" s="72"/>
      <c r="F206" s="29">
        <f t="shared" si="68"/>
        <v>0</v>
      </c>
      <c r="G206" s="73"/>
      <c r="H206" s="29">
        <f t="shared" si="69"/>
        <v>0</v>
      </c>
      <c r="I206" s="65">
        <f t="shared" si="70"/>
        <v>0</v>
      </c>
      <c r="J206" s="16"/>
    </row>
    <row r="207" spans="1:10" s="12" customFormat="1" ht="21" customHeight="1">
      <c r="A207" s="116" t="s">
        <v>589</v>
      </c>
      <c r="B207" s="111" t="s">
        <v>452</v>
      </c>
      <c r="C207" s="476">
        <v>1</v>
      </c>
      <c r="D207" s="84" t="s">
        <v>42</v>
      </c>
      <c r="E207" s="72"/>
      <c r="F207" s="29">
        <f t="shared" si="68"/>
        <v>0</v>
      </c>
      <c r="G207" s="72"/>
      <c r="H207" s="29">
        <f t="shared" si="69"/>
        <v>0</v>
      </c>
      <c r="I207" s="65">
        <f t="shared" si="70"/>
        <v>0</v>
      </c>
      <c r="J207" s="16"/>
    </row>
    <row r="208" spans="1:10" s="12" customFormat="1" ht="21" customHeight="1">
      <c r="A208" s="487"/>
      <c r="B208" s="184"/>
      <c r="C208" s="488"/>
      <c r="D208" s="489"/>
      <c r="E208" s="235"/>
      <c r="F208" s="30"/>
      <c r="G208" s="73"/>
      <c r="H208" s="29"/>
      <c r="I208" s="65"/>
      <c r="J208" s="236"/>
    </row>
    <row r="209" spans="1:10" s="12" customFormat="1" ht="21" customHeight="1" thickBot="1">
      <c r="A209" s="74"/>
      <c r="B209" s="75" t="str">
        <f>"รวมจำนวน 1 อาคาร (อาคารพักบุคลากร) "&amp;$B$10</f>
        <v>รวมจำนวน 1 อาคาร (อาคารพักบุคลากร) หมวดงานระบบสุขาภิบาล</v>
      </c>
      <c r="C209" s="76"/>
      <c r="D209" s="74"/>
      <c r="E209" s="77"/>
      <c r="F209" s="78">
        <f>SUM(F113:F208)</f>
        <v>0</v>
      </c>
      <c r="G209" s="77"/>
      <c r="H209" s="78">
        <f t="shared" ref="H209:I209" si="71">SUM(H113:H208)</f>
        <v>0</v>
      </c>
      <c r="I209" s="78">
        <f t="shared" si="71"/>
        <v>0</v>
      </c>
      <c r="J209" s="41"/>
    </row>
    <row r="210" spans="1:10" s="12" customFormat="1" ht="21" customHeight="1" thickTop="1">
      <c r="A210" s="487"/>
      <c r="B210" s="490"/>
      <c r="C210" s="488"/>
      <c r="D210" s="489"/>
      <c r="E210" s="235"/>
      <c r="F210" s="30"/>
      <c r="G210" s="235"/>
      <c r="H210" s="30"/>
      <c r="I210" s="82"/>
      <c r="J210" s="236"/>
    </row>
    <row r="211" spans="1:10" s="12" customFormat="1" ht="21" customHeight="1">
      <c r="A211" s="63"/>
      <c r="B211" s="444" t="s">
        <v>156</v>
      </c>
      <c r="C211" s="491"/>
      <c r="D211" s="492"/>
      <c r="E211" s="50"/>
      <c r="F211" s="29"/>
      <c r="G211" s="50"/>
      <c r="H211" s="29"/>
      <c r="I211" s="493"/>
      <c r="J211" s="16"/>
    </row>
    <row r="212" spans="1:10" s="12" customFormat="1" ht="21" customHeight="1">
      <c r="A212" s="269">
        <v>5.9</v>
      </c>
      <c r="B212" s="444" t="s">
        <v>558</v>
      </c>
      <c r="C212" s="452"/>
      <c r="D212" s="450"/>
      <c r="E212" s="50"/>
      <c r="F212" s="29"/>
      <c r="G212" s="50"/>
      <c r="H212" s="29"/>
      <c r="I212" s="486"/>
      <c r="J212" s="16"/>
    </row>
    <row r="213" spans="1:10" s="12" customFormat="1" ht="21" customHeight="1">
      <c r="A213" s="494" t="s">
        <v>590</v>
      </c>
      <c r="B213" s="448" t="s">
        <v>390</v>
      </c>
      <c r="C213" s="492">
        <v>1</v>
      </c>
      <c r="D213" s="495" t="s">
        <v>40</v>
      </c>
      <c r="E213" s="72"/>
      <c r="F213" s="29">
        <f t="shared" ref="F213" si="72">ROUND(E213*C213,2)</f>
        <v>0</v>
      </c>
      <c r="G213" s="73"/>
      <c r="H213" s="29">
        <f t="shared" ref="H213" si="73">ROUND(G213*C213,2)</f>
        <v>0</v>
      </c>
      <c r="I213" s="65">
        <f t="shared" ref="I213" si="74">+F213+H213</f>
        <v>0</v>
      </c>
      <c r="J213" s="16"/>
    </row>
    <row r="214" spans="1:10" s="17" customFormat="1" ht="21" customHeight="1">
      <c r="A214" s="447"/>
      <c r="B214" s="451" t="s">
        <v>454</v>
      </c>
      <c r="C214" s="452"/>
      <c r="D214" s="452"/>
      <c r="E214" s="72"/>
      <c r="F214" s="29"/>
      <c r="G214" s="73"/>
      <c r="H214" s="29"/>
      <c r="I214" s="65"/>
      <c r="J214" s="16"/>
    </row>
    <row r="215" spans="1:10" s="17" customFormat="1" ht="21" customHeight="1">
      <c r="A215" s="447"/>
      <c r="B215" s="451" t="s">
        <v>392</v>
      </c>
      <c r="C215" s="452"/>
      <c r="D215" s="452"/>
      <c r="E215" s="72"/>
      <c r="F215" s="29"/>
      <c r="G215" s="73"/>
      <c r="H215" s="29"/>
      <c r="I215" s="65"/>
      <c r="J215" s="16"/>
    </row>
    <row r="216" spans="1:10" s="12" customFormat="1" ht="21" customHeight="1">
      <c r="A216" s="447"/>
      <c r="B216" s="451" t="s">
        <v>393</v>
      </c>
      <c r="C216" s="452"/>
      <c r="D216" s="452"/>
      <c r="E216" s="72"/>
      <c r="F216" s="29"/>
      <c r="G216" s="73"/>
      <c r="H216" s="29"/>
      <c r="I216" s="65"/>
      <c r="J216" s="16"/>
    </row>
    <row r="217" spans="1:10" s="12" customFormat="1" ht="21" customHeight="1">
      <c r="A217" s="447"/>
      <c r="B217" s="451" t="s">
        <v>394</v>
      </c>
      <c r="C217" s="452"/>
      <c r="D217" s="452"/>
      <c r="E217" s="72"/>
      <c r="F217" s="29"/>
      <c r="G217" s="73"/>
      <c r="H217" s="29"/>
      <c r="I217" s="65"/>
      <c r="J217" s="226"/>
    </row>
    <row r="218" spans="1:10" s="12" customFormat="1" ht="21" customHeight="1">
      <c r="A218" s="447"/>
      <c r="B218" s="451" t="s">
        <v>395</v>
      </c>
      <c r="C218" s="452"/>
      <c r="D218" s="452"/>
      <c r="E218" s="72"/>
      <c r="F218" s="29"/>
      <c r="G218" s="73"/>
      <c r="H218" s="29"/>
      <c r="I218" s="65"/>
      <c r="J218" s="226"/>
    </row>
    <row r="219" spans="1:10" s="12" customFormat="1" ht="21" customHeight="1">
      <c r="A219" s="447"/>
      <c r="B219" s="451" t="s">
        <v>396</v>
      </c>
      <c r="C219" s="452"/>
      <c r="D219" s="452"/>
      <c r="E219" s="72"/>
      <c r="F219" s="29"/>
      <c r="G219" s="73"/>
      <c r="H219" s="29"/>
      <c r="I219" s="65"/>
      <c r="J219" s="16"/>
    </row>
    <row r="220" spans="1:10" s="12" customFormat="1" ht="21" customHeight="1">
      <c r="A220" s="447" t="s">
        <v>591</v>
      </c>
      <c r="B220" s="451" t="s">
        <v>397</v>
      </c>
      <c r="C220" s="452">
        <v>1</v>
      </c>
      <c r="D220" s="104" t="s">
        <v>42</v>
      </c>
      <c r="E220" s="72"/>
      <c r="F220" s="29">
        <f t="shared" ref="F220:F263" si="75">ROUND(E220*C220,2)</f>
        <v>0</v>
      </c>
      <c r="G220" s="73"/>
      <c r="H220" s="29">
        <f t="shared" ref="H220:H263" si="76">ROUND(G220*C220,2)</f>
        <v>0</v>
      </c>
      <c r="I220" s="65">
        <f t="shared" ref="I220:I263" si="77">+F220+H220</f>
        <v>0</v>
      </c>
      <c r="J220" s="16"/>
    </row>
    <row r="221" spans="1:10" s="12" customFormat="1" ht="21" customHeight="1">
      <c r="A221" s="447" t="s">
        <v>592</v>
      </c>
      <c r="B221" s="451" t="s">
        <v>398</v>
      </c>
      <c r="C221" s="452"/>
      <c r="D221" s="452"/>
      <c r="E221" s="72"/>
      <c r="F221" s="29"/>
      <c r="G221" s="73"/>
      <c r="H221" s="29"/>
      <c r="I221" s="65"/>
      <c r="J221" s="16"/>
    </row>
    <row r="222" spans="1:10" s="12" customFormat="1" ht="21" customHeight="1">
      <c r="A222" s="447"/>
      <c r="B222" s="453" t="s">
        <v>399</v>
      </c>
      <c r="C222" s="103">
        <v>2</v>
      </c>
      <c r="D222" s="104" t="s">
        <v>400</v>
      </c>
      <c r="E222" s="72"/>
      <c r="F222" s="29">
        <f t="shared" si="75"/>
        <v>0</v>
      </c>
      <c r="G222" s="73"/>
      <c r="H222" s="29">
        <f t="shared" si="76"/>
        <v>0</v>
      </c>
      <c r="I222" s="65">
        <f t="shared" si="77"/>
        <v>0</v>
      </c>
      <c r="J222" s="16"/>
    </row>
    <row r="223" spans="1:10" s="12" customFormat="1" ht="21" customHeight="1">
      <c r="A223" s="447"/>
      <c r="B223" s="453" t="s">
        <v>455</v>
      </c>
      <c r="C223" s="103">
        <v>3</v>
      </c>
      <c r="D223" s="104" t="s">
        <v>400</v>
      </c>
      <c r="E223" s="72"/>
      <c r="F223" s="29">
        <f t="shared" si="75"/>
        <v>0</v>
      </c>
      <c r="G223" s="73"/>
      <c r="H223" s="29">
        <f t="shared" si="76"/>
        <v>0</v>
      </c>
      <c r="I223" s="65">
        <f t="shared" si="77"/>
        <v>0</v>
      </c>
      <c r="J223" s="16"/>
    </row>
    <row r="224" spans="1:10" s="12" customFormat="1" ht="21" customHeight="1">
      <c r="A224" s="447" t="s">
        <v>594</v>
      </c>
      <c r="B224" s="454" t="s">
        <v>401</v>
      </c>
      <c r="C224" s="100"/>
      <c r="D224" s="100"/>
      <c r="E224" s="72"/>
      <c r="F224" s="29"/>
      <c r="G224" s="73"/>
      <c r="H224" s="29"/>
      <c r="I224" s="65"/>
      <c r="J224" s="16"/>
    </row>
    <row r="225" spans="1:10" s="12" customFormat="1" ht="42.75" customHeight="1">
      <c r="A225" s="447"/>
      <c r="B225" s="453" t="s">
        <v>402</v>
      </c>
      <c r="C225" s="100">
        <v>117.6</v>
      </c>
      <c r="D225" s="455" t="s">
        <v>11</v>
      </c>
      <c r="E225" s="72"/>
      <c r="F225" s="29">
        <f t="shared" si="75"/>
        <v>0</v>
      </c>
      <c r="G225" s="73"/>
      <c r="H225" s="29">
        <f t="shared" si="76"/>
        <v>0</v>
      </c>
      <c r="I225" s="65">
        <f t="shared" si="77"/>
        <v>0</v>
      </c>
      <c r="J225" s="213"/>
    </row>
    <row r="226" spans="1:10" s="12" customFormat="1" ht="42.75" customHeight="1">
      <c r="A226" s="447"/>
      <c r="B226" s="453" t="s">
        <v>403</v>
      </c>
      <c r="C226" s="100">
        <v>258.3</v>
      </c>
      <c r="D226" s="455" t="s">
        <v>11</v>
      </c>
      <c r="E226" s="72"/>
      <c r="F226" s="29">
        <f t="shared" si="75"/>
        <v>0</v>
      </c>
      <c r="G226" s="73"/>
      <c r="H226" s="29">
        <f t="shared" si="76"/>
        <v>0</v>
      </c>
      <c r="I226" s="65">
        <f t="shared" si="77"/>
        <v>0</v>
      </c>
      <c r="J226" s="213"/>
    </row>
    <row r="227" spans="1:10" s="12" customFormat="1" ht="21" customHeight="1">
      <c r="A227" s="447"/>
      <c r="B227" s="453" t="s">
        <v>404</v>
      </c>
      <c r="C227" s="100">
        <v>0</v>
      </c>
      <c r="D227" s="455" t="s">
        <v>11</v>
      </c>
      <c r="E227" s="72"/>
      <c r="F227" s="29">
        <f t="shared" si="75"/>
        <v>0</v>
      </c>
      <c r="G227" s="73"/>
      <c r="H227" s="29">
        <f t="shared" si="76"/>
        <v>0</v>
      </c>
      <c r="I227" s="65">
        <f t="shared" si="77"/>
        <v>0</v>
      </c>
      <c r="J227" s="213"/>
    </row>
    <row r="228" spans="1:10" s="12" customFormat="1" ht="21" customHeight="1">
      <c r="A228" s="447"/>
      <c r="B228" s="453" t="s">
        <v>405</v>
      </c>
      <c r="C228" s="100">
        <v>0</v>
      </c>
      <c r="D228" s="455" t="s">
        <v>11</v>
      </c>
      <c r="E228" s="72"/>
      <c r="F228" s="29">
        <f t="shared" si="75"/>
        <v>0</v>
      </c>
      <c r="G228" s="73"/>
      <c r="H228" s="29">
        <f t="shared" si="76"/>
        <v>0</v>
      </c>
      <c r="I228" s="65">
        <f t="shared" si="77"/>
        <v>0</v>
      </c>
      <c r="J228" s="213"/>
    </row>
    <row r="229" spans="1:10" s="12" customFormat="1" ht="43.5" customHeight="1">
      <c r="A229" s="447"/>
      <c r="B229" s="453" t="s">
        <v>406</v>
      </c>
      <c r="C229" s="100">
        <v>56.7</v>
      </c>
      <c r="D229" s="455" t="s">
        <v>11</v>
      </c>
      <c r="E229" s="72"/>
      <c r="F229" s="29">
        <f t="shared" si="75"/>
        <v>0</v>
      </c>
      <c r="G229" s="73"/>
      <c r="H229" s="29">
        <f t="shared" si="76"/>
        <v>0</v>
      </c>
      <c r="I229" s="65">
        <f t="shared" si="77"/>
        <v>0</v>
      </c>
      <c r="J229" s="213"/>
    </row>
    <row r="230" spans="1:10" s="12" customFormat="1" ht="43.5" customHeight="1">
      <c r="A230" s="447"/>
      <c r="B230" s="453" t="s">
        <v>407</v>
      </c>
      <c r="C230" s="100">
        <v>15.75</v>
      </c>
      <c r="D230" s="455" t="s">
        <v>11</v>
      </c>
      <c r="E230" s="72"/>
      <c r="F230" s="29">
        <f t="shared" si="75"/>
        <v>0</v>
      </c>
      <c r="G230" s="73"/>
      <c r="H230" s="29">
        <f t="shared" si="76"/>
        <v>0</v>
      </c>
      <c r="I230" s="65">
        <f t="shared" si="77"/>
        <v>0</v>
      </c>
      <c r="J230" s="213"/>
    </row>
    <row r="231" spans="1:10" s="12" customFormat="1" ht="43.5" customHeight="1">
      <c r="A231" s="447"/>
      <c r="B231" s="456" t="s">
        <v>408</v>
      </c>
      <c r="C231" s="100">
        <v>6.3</v>
      </c>
      <c r="D231" s="455" t="s">
        <v>11</v>
      </c>
      <c r="E231" s="72"/>
      <c r="F231" s="29">
        <f t="shared" si="75"/>
        <v>0</v>
      </c>
      <c r="G231" s="73"/>
      <c r="H231" s="29">
        <f t="shared" si="76"/>
        <v>0</v>
      </c>
      <c r="I231" s="65">
        <f t="shared" si="77"/>
        <v>0</v>
      </c>
      <c r="J231" s="213"/>
    </row>
    <row r="232" spans="1:10" s="12" customFormat="1" ht="21" customHeight="1">
      <c r="A232" s="447"/>
      <c r="B232" s="457" t="s">
        <v>409</v>
      </c>
      <c r="C232" s="100">
        <v>1</v>
      </c>
      <c r="D232" s="100" t="s">
        <v>42</v>
      </c>
      <c r="E232" s="72"/>
      <c r="F232" s="29">
        <f t="shared" si="75"/>
        <v>0</v>
      </c>
      <c r="G232" s="72"/>
      <c r="H232" s="29">
        <f t="shared" si="76"/>
        <v>0</v>
      </c>
      <c r="I232" s="65">
        <f t="shared" si="77"/>
        <v>0</v>
      </c>
      <c r="J232" s="213"/>
    </row>
    <row r="233" spans="1:10" s="12" customFormat="1" ht="21" customHeight="1">
      <c r="A233" s="447"/>
      <c r="B233" s="457" t="s">
        <v>410</v>
      </c>
      <c r="C233" s="100">
        <v>1</v>
      </c>
      <c r="D233" s="100" t="s">
        <v>42</v>
      </c>
      <c r="E233" s="72"/>
      <c r="F233" s="29">
        <f t="shared" si="75"/>
        <v>0</v>
      </c>
      <c r="G233" s="72"/>
      <c r="H233" s="29">
        <f t="shared" si="76"/>
        <v>0</v>
      </c>
      <c r="I233" s="65">
        <f t="shared" si="77"/>
        <v>0</v>
      </c>
      <c r="J233" s="213"/>
    </row>
    <row r="234" spans="1:10" s="12" customFormat="1" ht="21" customHeight="1">
      <c r="A234" s="447"/>
      <c r="B234" s="102" t="s">
        <v>411</v>
      </c>
      <c r="C234" s="100">
        <v>1</v>
      </c>
      <c r="D234" s="100" t="s">
        <v>42</v>
      </c>
      <c r="E234" s="72"/>
      <c r="F234" s="29">
        <f t="shared" si="75"/>
        <v>0</v>
      </c>
      <c r="G234" s="72"/>
      <c r="H234" s="29">
        <f t="shared" si="76"/>
        <v>0</v>
      </c>
      <c r="I234" s="65">
        <f t="shared" si="77"/>
        <v>0</v>
      </c>
      <c r="J234" s="16"/>
    </row>
    <row r="235" spans="1:10" s="12" customFormat="1" ht="21" customHeight="1">
      <c r="A235" s="447" t="s">
        <v>595</v>
      </c>
      <c r="B235" s="102" t="s">
        <v>412</v>
      </c>
      <c r="C235" s="100"/>
      <c r="D235" s="100"/>
      <c r="E235" s="72"/>
      <c r="F235" s="29"/>
      <c r="G235" s="73"/>
      <c r="H235" s="29"/>
      <c r="I235" s="65"/>
      <c r="J235" s="16"/>
    </row>
    <row r="236" spans="1:10" s="12" customFormat="1" ht="21" customHeight="1">
      <c r="A236" s="447"/>
      <c r="B236" s="453" t="s">
        <v>403</v>
      </c>
      <c r="C236" s="458">
        <v>4</v>
      </c>
      <c r="D236" s="455" t="s">
        <v>41</v>
      </c>
      <c r="E236" s="72"/>
      <c r="F236" s="29">
        <f t="shared" ref="F236" si="78">ROUND(E236*C236,2)</f>
        <v>0</v>
      </c>
      <c r="G236" s="73"/>
      <c r="H236" s="29">
        <f t="shared" ref="H236" si="79">ROUND(G236*C236,2)</f>
        <v>0</v>
      </c>
      <c r="I236" s="65">
        <f t="shared" si="77"/>
        <v>0</v>
      </c>
      <c r="J236" s="16"/>
    </row>
    <row r="237" spans="1:10" s="12" customFormat="1" ht="21" customHeight="1">
      <c r="A237" s="447" t="s">
        <v>593</v>
      </c>
      <c r="B237" s="102" t="s">
        <v>413</v>
      </c>
      <c r="C237" s="458"/>
      <c r="D237" s="458"/>
      <c r="E237" s="50"/>
      <c r="F237" s="29"/>
      <c r="G237" s="50"/>
      <c r="H237" s="29"/>
      <c r="I237" s="65"/>
      <c r="J237" s="16"/>
    </row>
    <row r="238" spans="1:10" s="12" customFormat="1" ht="21" customHeight="1">
      <c r="A238" s="447"/>
      <c r="B238" s="453" t="s">
        <v>403</v>
      </c>
      <c r="C238" s="458">
        <v>4</v>
      </c>
      <c r="D238" s="455" t="s">
        <v>41</v>
      </c>
      <c r="E238" s="72"/>
      <c r="F238" s="29">
        <f t="shared" ref="F238:F241" si="80">ROUND(E238*C238,2)</f>
        <v>0</v>
      </c>
      <c r="G238" s="73"/>
      <c r="H238" s="29">
        <f t="shared" ref="H238:H257" si="81">ROUND(G238*C238,2)</f>
        <v>0</v>
      </c>
      <c r="I238" s="65">
        <f t="shared" si="77"/>
        <v>0</v>
      </c>
      <c r="J238" s="16"/>
    </row>
    <row r="239" spans="1:10" s="12" customFormat="1" ht="21" customHeight="1">
      <c r="A239" s="447"/>
      <c r="B239" s="453" t="s">
        <v>405</v>
      </c>
      <c r="C239" s="100">
        <v>4</v>
      </c>
      <c r="D239" s="455" t="s">
        <v>41</v>
      </c>
      <c r="E239" s="72"/>
      <c r="F239" s="29">
        <f t="shared" si="80"/>
        <v>0</v>
      </c>
      <c r="G239" s="73"/>
      <c r="H239" s="29">
        <f t="shared" si="81"/>
        <v>0</v>
      </c>
      <c r="I239" s="65">
        <f t="shared" si="77"/>
        <v>0</v>
      </c>
      <c r="J239" s="16"/>
    </row>
    <row r="240" spans="1:10" s="12" customFormat="1" ht="21" customHeight="1">
      <c r="A240" s="447"/>
      <c r="B240" s="453" t="s">
        <v>406</v>
      </c>
      <c r="C240" s="100">
        <v>4</v>
      </c>
      <c r="D240" s="455" t="s">
        <v>41</v>
      </c>
      <c r="E240" s="72"/>
      <c r="F240" s="29">
        <f t="shared" si="80"/>
        <v>0</v>
      </c>
      <c r="G240" s="73"/>
      <c r="H240" s="29">
        <f t="shared" si="81"/>
        <v>0</v>
      </c>
      <c r="I240" s="65">
        <f t="shared" si="77"/>
        <v>0</v>
      </c>
      <c r="J240" s="16"/>
    </row>
    <row r="241" spans="1:10" s="12" customFormat="1" ht="21" customHeight="1">
      <c r="A241" s="447"/>
      <c r="B241" s="453" t="s">
        <v>407</v>
      </c>
      <c r="C241" s="100">
        <v>7</v>
      </c>
      <c r="D241" s="455" t="s">
        <v>41</v>
      </c>
      <c r="E241" s="72"/>
      <c r="F241" s="29">
        <f t="shared" si="80"/>
        <v>0</v>
      </c>
      <c r="G241" s="73"/>
      <c r="H241" s="29">
        <f t="shared" si="81"/>
        <v>0</v>
      </c>
      <c r="I241" s="65">
        <f t="shared" si="77"/>
        <v>0</v>
      </c>
      <c r="J241" s="16"/>
    </row>
    <row r="242" spans="1:10" s="12" customFormat="1" ht="21" customHeight="1">
      <c r="A242" s="447" t="s">
        <v>596</v>
      </c>
      <c r="B242" s="453" t="s">
        <v>414</v>
      </c>
      <c r="C242" s="100"/>
      <c r="D242" s="455"/>
      <c r="E242" s="72"/>
      <c r="F242" s="29"/>
      <c r="G242" s="73"/>
      <c r="H242" s="29">
        <f t="shared" si="81"/>
        <v>0</v>
      </c>
      <c r="I242" s="65"/>
      <c r="J242" s="16"/>
    </row>
    <row r="243" spans="1:10" s="12" customFormat="1" ht="21" customHeight="1">
      <c r="A243" s="447"/>
      <c r="B243" s="453" t="s">
        <v>407</v>
      </c>
      <c r="C243" s="100">
        <v>1</v>
      </c>
      <c r="D243" s="455" t="s">
        <v>41</v>
      </c>
      <c r="E243" s="72"/>
      <c r="F243" s="29">
        <f t="shared" ref="F243:F257" si="82">ROUND(E243*C243,2)</f>
        <v>0</v>
      </c>
      <c r="G243" s="72"/>
      <c r="H243" s="29">
        <f t="shared" si="81"/>
        <v>0</v>
      </c>
      <c r="I243" s="65">
        <f t="shared" si="77"/>
        <v>0</v>
      </c>
      <c r="J243" s="16"/>
    </row>
    <row r="244" spans="1:10" s="12" customFormat="1" ht="21" customHeight="1">
      <c r="A244" s="447" t="s">
        <v>597</v>
      </c>
      <c r="B244" s="102" t="s">
        <v>415</v>
      </c>
      <c r="C244" s="100"/>
      <c r="D244" s="455"/>
      <c r="E244" s="72"/>
      <c r="F244" s="29">
        <f t="shared" si="82"/>
        <v>0</v>
      </c>
      <c r="G244" s="73"/>
      <c r="H244" s="29">
        <f t="shared" si="81"/>
        <v>0</v>
      </c>
      <c r="I244" s="65">
        <f t="shared" si="77"/>
        <v>0</v>
      </c>
      <c r="J244" s="16"/>
    </row>
    <row r="245" spans="1:10" s="12" customFormat="1" ht="21" customHeight="1">
      <c r="A245" s="447"/>
      <c r="B245" s="453" t="s">
        <v>406</v>
      </c>
      <c r="C245" s="100">
        <v>1</v>
      </c>
      <c r="D245" s="455" t="s">
        <v>41</v>
      </c>
      <c r="E245" s="72"/>
      <c r="F245" s="29">
        <f t="shared" si="82"/>
        <v>0</v>
      </c>
      <c r="G245" s="73"/>
      <c r="H245" s="29">
        <f t="shared" si="81"/>
        <v>0</v>
      </c>
      <c r="I245" s="65">
        <f t="shared" si="77"/>
        <v>0</v>
      </c>
      <c r="J245" s="16"/>
    </row>
    <row r="246" spans="1:10" s="12" customFormat="1" ht="21" customHeight="1">
      <c r="A246" s="447"/>
      <c r="B246" s="453" t="s">
        <v>407</v>
      </c>
      <c r="C246" s="100">
        <v>2</v>
      </c>
      <c r="D246" s="455" t="s">
        <v>41</v>
      </c>
      <c r="E246" s="72"/>
      <c r="F246" s="29">
        <f t="shared" si="82"/>
        <v>0</v>
      </c>
      <c r="G246" s="73"/>
      <c r="H246" s="29">
        <f t="shared" si="81"/>
        <v>0</v>
      </c>
      <c r="I246" s="65">
        <f t="shared" si="77"/>
        <v>0</v>
      </c>
      <c r="J246" s="16"/>
    </row>
    <row r="247" spans="1:10" s="12" customFormat="1" ht="21" customHeight="1">
      <c r="A247" s="459" t="s">
        <v>598</v>
      </c>
      <c r="B247" s="102" t="s">
        <v>416</v>
      </c>
      <c r="C247" s="100"/>
      <c r="D247" s="455"/>
      <c r="E247" s="72"/>
      <c r="F247" s="29">
        <f t="shared" si="82"/>
        <v>0</v>
      </c>
      <c r="G247" s="73"/>
      <c r="H247" s="29">
        <f t="shared" si="81"/>
        <v>0</v>
      </c>
      <c r="I247" s="65">
        <f t="shared" si="77"/>
        <v>0</v>
      </c>
      <c r="J247" s="226"/>
    </row>
    <row r="248" spans="1:10" s="12" customFormat="1" ht="21" customHeight="1">
      <c r="A248" s="447"/>
      <c r="B248" s="453" t="s">
        <v>407</v>
      </c>
      <c r="C248" s="100">
        <v>3</v>
      </c>
      <c r="D248" s="455" t="s">
        <v>41</v>
      </c>
      <c r="E248" s="72"/>
      <c r="F248" s="29">
        <f t="shared" si="82"/>
        <v>0</v>
      </c>
      <c r="G248" s="73"/>
      <c r="H248" s="29">
        <f t="shared" si="81"/>
        <v>0</v>
      </c>
      <c r="I248" s="65">
        <f t="shared" si="77"/>
        <v>0</v>
      </c>
      <c r="J248" s="16"/>
    </row>
    <row r="249" spans="1:10" s="12" customFormat="1" ht="21" customHeight="1">
      <c r="A249" s="459" t="s">
        <v>599</v>
      </c>
      <c r="B249" s="102" t="s">
        <v>417</v>
      </c>
      <c r="C249" s="100"/>
      <c r="D249" s="455"/>
      <c r="E249" s="72"/>
      <c r="F249" s="29">
        <f t="shared" si="82"/>
        <v>0</v>
      </c>
      <c r="G249" s="73"/>
      <c r="H249" s="29">
        <f t="shared" si="81"/>
        <v>0</v>
      </c>
      <c r="I249" s="65">
        <f t="shared" si="77"/>
        <v>0</v>
      </c>
      <c r="J249" s="16"/>
    </row>
    <row r="250" spans="1:10" s="12" customFormat="1" ht="21" customHeight="1">
      <c r="A250" s="459"/>
      <c r="B250" s="453" t="s">
        <v>403</v>
      </c>
      <c r="C250" s="100">
        <v>4</v>
      </c>
      <c r="D250" s="455" t="s">
        <v>43</v>
      </c>
      <c r="E250" s="72"/>
      <c r="F250" s="29">
        <f t="shared" si="82"/>
        <v>0</v>
      </c>
      <c r="G250" s="73"/>
      <c r="H250" s="29">
        <f t="shared" si="81"/>
        <v>0</v>
      </c>
      <c r="I250" s="65">
        <f t="shared" si="77"/>
        <v>0</v>
      </c>
      <c r="J250" s="16"/>
    </row>
    <row r="251" spans="1:10" s="12" customFormat="1" ht="21" customHeight="1">
      <c r="A251" s="459"/>
      <c r="B251" s="453" t="s">
        <v>406</v>
      </c>
      <c r="C251" s="100">
        <v>1</v>
      </c>
      <c r="D251" s="455" t="s">
        <v>43</v>
      </c>
      <c r="E251" s="72"/>
      <c r="F251" s="29">
        <f t="shared" si="82"/>
        <v>0</v>
      </c>
      <c r="G251" s="73"/>
      <c r="H251" s="29">
        <f t="shared" si="81"/>
        <v>0</v>
      </c>
      <c r="I251" s="65">
        <f t="shared" si="77"/>
        <v>0</v>
      </c>
      <c r="J251" s="16"/>
    </row>
    <row r="252" spans="1:10" s="12" customFormat="1" ht="21" customHeight="1">
      <c r="A252" s="460" t="s">
        <v>600</v>
      </c>
      <c r="B252" s="453" t="s">
        <v>418</v>
      </c>
      <c r="C252" s="100"/>
      <c r="D252" s="455"/>
      <c r="E252" s="72"/>
      <c r="F252" s="29">
        <f t="shared" si="82"/>
        <v>0</v>
      </c>
      <c r="G252" s="73"/>
      <c r="H252" s="29">
        <f t="shared" si="81"/>
        <v>0</v>
      </c>
      <c r="I252" s="65">
        <f t="shared" si="77"/>
        <v>0</v>
      </c>
      <c r="J252" s="16"/>
    </row>
    <row r="253" spans="1:10" s="12" customFormat="1" ht="21" customHeight="1">
      <c r="A253" s="459"/>
      <c r="B253" s="453" t="s">
        <v>406</v>
      </c>
      <c r="C253" s="100">
        <v>2</v>
      </c>
      <c r="D253" s="455" t="s">
        <v>40</v>
      </c>
      <c r="E253" s="72"/>
      <c r="F253" s="29">
        <f t="shared" si="82"/>
        <v>0</v>
      </c>
      <c r="G253" s="73"/>
      <c r="H253" s="29">
        <f t="shared" si="81"/>
        <v>0</v>
      </c>
      <c r="I253" s="65">
        <f t="shared" si="77"/>
        <v>0</v>
      </c>
      <c r="J253" s="16"/>
    </row>
    <row r="254" spans="1:10" s="12" customFormat="1" ht="21" customHeight="1">
      <c r="A254" s="460" t="s">
        <v>601</v>
      </c>
      <c r="B254" s="102" t="s">
        <v>419</v>
      </c>
      <c r="C254" s="100"/>
      <c r="D254" s="455"/>
      <c r="E254" s="72"/>
      <c r="F254" s="29">
        <f t="shared" si="82"/>
        <v>0</v>
      </c>
      <c r="G254" s="73"/>
      <c r="H254" s="29">
        <f t="shared" si="81"/>
        <v>0</v>
      </c>
      <c r="I254" s="65">
        <f t="shared" si="77"/>
        <v>0</v>
      </c>
      <c r="J254" s="16"/>
    </row>
    <row r="255" spans="1:10" s="12" customFormat="1" ht="21" customHeight="1">
      <c r="A255" s="460"/>
      <c r="B255" s="453" t="s">
        <v>405</v>
      </c>
      <c r="C255" s="100">
        <v>2</v>
      </c>
      <c r="D255" s="455" t="s">
        <v>41</v>
      </c>
      <c r="E255" s="72"/>
      <c r="F255" s="29">
        <f t="shared" si="82"/>
        <v>0</v>
      </c>
      <c r="G255" s="73"/>
      <c r="H255" s="29">
        <f t="shared" si="81"/>
        <v>0</v>
      </c>
      <c r="I255" s="65">
        <f t="shared" si="77"/>
        <v>0</v>
      </c>
      <c r="J255" s="16"/>
    </row>
    <row r="256" spans="1:10" s="12" customFormat="1" ht="21" customHeight="1">
      <c r="A256" s="460"/>
      <c r="B256" s="453" t="s">
        <v>407</v>
      </c>
      <c r="C256" s="100">
        <v>1</v>
      </c>
      <c r="D256" s="455" t="s">
        <v>41</v>
      </c>
      <c r="E256" s="72"/>
      <c r="F256" s="29">
        <f t="shared" si="82"/>
        <v>0</v>
      </c>
      <c r="G256" s="73"/>
      <c r="H256" s="29">
        <f t="shared" si="81"/>
        <v>0</v>
      </c>
      <c r="I256" s="65">
        <f t="shared" si="77"/>
        <v>0</v>
      </c>
      <c r="J256" s="16"/>
    </row>
    <row r="257" spans="1:10" s="12" customFormat="1" ht="21" customHeight="1">
      <c r="A257" s="460" t="s">
        <v>602</v>
      </c>
      <c r="B257" s="461" t="s">
        <v>420</v>
      </c>
      <c r="C257" s="100">
        <v>3</v>
      </c>
      <c r="D257" s="455" t="s">
        <v>40</v>
      </c>
      <c r="E257" s="72"/>
      <c r="F257" s="29">
        <f t="shared" si="82"/>
        <v>0</v>
      </c>
      <c r="G257" s="73"/>
      <c r="H257" s="29">
        <f t="shared" si="81"/>
        <v>0</v>
      </c>
      <c r="I257" s="65">
        <f t="shared" si="77"/>
        <v>0</v>
      </c>
      <c r="J257" s="16"/>
    </row>
    <row r="258" spans="1:10" s="12" customFormat="1" ht="21" customHeight="1">
      <c r="A258" s="460"/>
      <c r="B258" s="456"/>
      <c r="C258" s="100"/>
      <c r="D258" s="100"/>
      <c r="E258" s="72"/>
      <c r="F258" s="29"/>
      <c r="G258" s="73"/>
      <c r="H258" s="29"/>
      <c r="I258" s="65"/>
      <c r="J258" s="16"/>
    </row>
    <row r="259" spans="1:10" s="12" customFormat="1" ht="21" customHeight="1">
      <c r="A259" s="496">
        <v>5.0999999999999996</v>
      </c>
      <c r="B259" s="463" t="s">
        <v>421</v>
      </c>
      <c r="C259" s="464"/>
      <c r="D259" s="447"/>
      <c r="E259" s="72"/>
      <c r="F259" s="29"/>
      <c r="G259" s="73"/>
      <c r="H259" s="29"/>
      <c r="I259" s="65"/>
      <c r="J259" s="16"/>
    </row>
    <row r="260" spans="1:10" s="12" customFormat="1" ht="21" customHeight="1">
      <c r="A260" s="447" t="s">
        <v>603</v>
      </c>
      <c r="B260" s="465" t="s">
        <v>422</v>
      </c>
      <c r="C260" s="464"/>
      <c r="D260" s="447"/>
      <c r="E260" s="72"/>
      <c r="F260" s="29"/>
      <c r="G260" s="73"/>
      <c r="H260" s="29"/>
      <c r="I260" s="65"/>
      <c r="J260" s="16"/>
    </row>
    <row r="261" spans="1:10" s="12" customFormat="1" ht="21" customHeight="1">
      <c r="A261" s="447"/>
      <c r="B261" s="466" t="s">
        <v>423</v>
      </c>
      <c r="C261" s="467">
        <v>1</v>
      </c>
      <c r="D261" s="468" t="s">
        <v>40</v>
      </c>
      <c r="E261" s="72"/>
      <c r="F261" s="29">
        <f t="shared" si="75"/>
        <v>0</v>
      </c>
      <c r="G261" s="73"/>
      <c r="H261" s="29">
        <f t="shared" si="76"/>
        <v>0</v>
      </c>
      <c r="I261" s="65">
        <f t="shared" si="77"/>
        <v>0</v>
      </c>
      <c r="J261" s="16"/>
    </row>
    <row r="262" spans="1:10" s="12" customFormat="1" ht="21" customHeight="1">
      <c r="A262" s="447" t="s">
        <v>604</v>
      </c>
      <c r="B262" s="466" t="s">
        <v>424</v>
      </c>
      <c r="C262" s="464"/>
      <c r="D262" s="469"/>
      <c r="E262" s="72"/>
      <c r="F262" s="29">
        <f t="shared" si="75"/>
        <v>0</v>
      </c>
      <c r="G262" s="73"/>
      <c r="H262" s="29">
        <f t="shared" si="76"/>
        <v>0</v>
      </c>
      <c r="I262" s="65">
        <f t="shared" si="77"/>
        <v>0</v>
      </c>
      <c r="J262" s="16"/>
    </row>
    <row r="263" spans="1:10" s="12" customFormat="1" ht="21" customHeight="1">
      <c r="A263" s="447"/>
      <c r="B263" s="466" t="s">
        <v>425</v>
      </c>
      <c r="C263" s="467">
        <v>2</v>
      </c>
      <c r="D263" s="468" t="s">
        <v>40</v>
      </c>
      <c r="E263" s="72"/>
      <c r="F263" s="29">
        <f t="shared" si="75"/>
        <v>0</v>
      </c>
      <c r="G263" s="73"/>
      <c r="H263" s="29">
        <f t="shared" si="76"/>
        <v>0</v>
      </c>
      <c r="I263" s="65">
        <f t="shared" si="77"/>
        <v>0</v>
      </c>
      <c r="J263" s="16"/>
    </row>
    <row r="264" spans="1:10" s="12" customFormat="1" ht="21" customHeight="1">
      <c r="A264" s="447" t="s">
        <v>605</v>
      </c>
      <c r="B264" s="466" t="s">
        <v>456</v>
      </c>
      <c r="C264" s="464"/>
      <c r="D264" s="469"/>
      <c r="E264" s="72"/>
      <c r="F264" s="29"/>
      <c r="G264" s="73"/>
      <c r="H264" s="29"/>
      <c r="I264" s="65"/>
      <c r="J264" s="16"/>
    </row>
    <row r="265" spans="1:10" s="12" customFormat="1" ht="21" customHeight="1">
      <c r="A265" s="447"/>
      <c r="B265" s="466" t="s">
        <v>457</v>
      </c>
      <c r="C265" s="467">
        <v>1</v>
      </c>
      <c r="D265" s="468" t="s">
        <v>40</v>
      </c>
      <c r="E265" s="72"/>
      <c r="F265" s="29">
        <f t="shared" ref="F265:F275" si="83">ROUND(E265*C265,2)</f>
        <v>0</v>
      </c>
      <c r="G265" s="73"/>
      <c r="H265" s="29">
        <f t="shared" ref="H265:H275" si="84">ROUND(G265*C265,2)</f>
        <v>0</v>
      </c>
      <c r="I265" s="65">
        <f t="shared" ref="I265:I275" si="85">+F265+H265</f>
        <v>0</v>
      </c>
      <c r="J265" s="16"/>
    </row>
    <row r="266" spans="1:10" s="12" customFormat="1" ht="21" customHeight="1">
      <c r="A266" s="447" t="s">
        <v>606</v>
      </c>
      <c r="B266" s="466" t="s">
        <v>458</v>
      </c>
      <c r="C266" s="497">
        <v>1</v>
      </c>
      <c r="D266" s="468" t="s">
        <v>40</v>
      </c>
      <c r="E266" s="72"/>
      <c r="F266" s="29">
        <f t="shared" si="83"/>
        <v>0</v>
      </c>
      <c r="G266" s="73"/>
      <c r="H266" s="29">
        <f t="shared" si="84"/>
        <v>0</v>
      </c>
      <c r="I266" s="65">
        <f t="shared" si="85"/>
        <v>0</v>
      </c>
      <c r="J266" s="16"/>
    </row>
    <row r="267" spans="1:10" s="12" customFormat="1" ht="21" customHeight="1">
      <c r="A267" s="447" t="s">
        <v>607</v>
      </c>
      <c r="B267" s="454" t="s">
        <v>426</v>
      </c>
      <c r="C267" s="103"/>
      <c r="D267" s="103"/>
      <c r="E267" s="72"/>
      <c r="F267" s="29"/>
      <c r="G267" s="73"/>
      <c r="H267" s="29"/>
      <c r="I267" s="65"/>
      <c r="J267" s="16"/>
    </row>
    <row r="268" spans="1:10" s="12" customFormat="1" ht="21" customHeight="1">
      <c r="A268" s="447"/>
      <c r="B268" s="453" t="s">
        <v>406</v>
      </c>
      <c r="C268" s="100">
        <v>0</v>
      </c>
      <c r="D268" s="104" t="s">
        <v>11</v>
      </c>
      <c r="E268" s="72"/>
      <c r="F268" s="29">
        <f t="shared" si="83"/>
        <v>0</v>
      </c>
      <c r="G268" s="73"/>
      <c r="H268" s="29">
        <f t="shared" si="84"/>
        <v>0</v>
      </c>
      <c r="I268" s="65">
        <f t="shared" si="85"/>
        <v>0</v>
      </c>
      <c r="J268" s="16"/>
    </row>
    <row r="269" spans="1:10" s="12" customFormat="1" ht="21" customHeight="1">
      <c r="A269" s="447"/>
      <c r="B269" s="453" t="s">
        <v>407</v>
      </c>
      <c r="C269" s="100">
        <v>247.8</v>
      </c>
      <c r="D269" s="104" t="s">
        <v>11</v>
      </c>
      <c r="E269" s="72"/>
      <c r="F269" s="29">
        <f t="shared" si="83"/>
        <v>0</v>
      </c>
      <c r="G269" s="73"/>
      <c r="H269" s="29">
        <f t="shared" si="84"/>
        <v>0</v>
      </c>
      <c r="I269" s="65">
        <f t="shared" si="85"/>
        <v>0</v>
      </c>
      <c r="J269" s="16"/>
    </row>
    <row r="270" spans="1:10" s="12" customFormat="1" ht="21" customHeight="1">
      <c r="A270" s="447"/>
      <c r="B270" s="453" t="s">
        <v>408</v>
      </c>
      <c r="C270" s="100">
        <v>0</v>
      </c>
      <c r="D270" s="104" t="s">
        <v>11</v>
      </c>
      <c r="E270" s="72"/>
      <c r="F270" s="29">
        <f t="shared" si="83"/>
        <v>0</v>
      </c>
      <c r="G270" s="73"/>
      <c r="H270" s="29">
        <f t="shared" si="84"/>
        <v>0</v>
      </c>
      <c r="I270" s="65">
        <f t="shared" si="85"/>
        <v>0</v>
      </c>
      <c r="J270" s="16"/>
    </row>
    <row r="271" spans="1:10" s="12" customFormat="1" ht="21" customHeight="1">
      <c r="A271" s="447"/>
      <c r="B271" s="453" t="s">
        <v>427</v>
      </c>
      <c r="C271" s="100">
        <v>120.75</v>
      </c>
      <c r="D271" s="104" t="s">
        <v>11</v>
      </c>
      <c r="E271" s="72"/>
      <c r="F271" s="29">
        <f t="shared" si="83"/>
        <v>0</v>
      </c>
      <c r="G271" s="73"/>
      <c r="H271" s="29">
        <f t="shared" si="84"/>
        <v>0</v>
      </c>
      <c r="I271" s="65">
        <f t="shared" si="85"/>
        <v>0</v>
      </c>
      <c r="J271" s="16"/>
    </row>
    <row r="272" spans="1:10" s="12" customFormat="1" ht="21" customHeight="1">
      <c r="A272" s="447"/>
      <c r="B272" s="453" t="s">
        <v>428</v>
      </c>
      <c r="C272" s="100">
        <v>141.75</v>
      </c>
      <c r="D272" s="104" t="s">
        <v>11</v>
      </c>
      <c r="E272" s="72"/>
      <c r="F272" s="29">
        <f t="shared" si="83"/>
        <v>0</v>
      </c>
      <c r="G272" s="73"/>
      <c r="H272" s="29">
        <f t="shared" si="84"/>
        <v>0</v>
      </c>
      <c r="I272" s="65">
        <f t="shared" si="85"/>
        <v>0</v>
      </c>
      <c r="J272" s="16"/>
    </row>
    <row r="273" spans="1:10" s="12" customFormat="1" ht="21" customHeight="1">
      <c r="A273" s="447"/>
      <c r="B273" s="457" t="s">
        <v>430</v>
      </c>
      <c r="C273" s="103">
        <v>1</v>
      </c>
      <c r="D273" s="103" t="s">
        <v>42</v>
      </c>
      <c r="E273" s="72"/>
      <c r="F273" s="29">
        <f t="shared" si="83"/>
        <v>0</v>
      </c>
      <c r="G273" s="72"/>
      <c r="H273" s="29">
        <f t="shared" si="84"/>
        <v>0</v>
      </c>
      <c r="I273" s="65">
        <f t="shared" si="85"/>
        <v>0</v>
      </c>
      <c r="J273" s="16"/>
    </row>
    <row r="274" spans="1:10" s="12" customFormat="1" ht="21" customHeight="1">
      <c r="A274" s="447"/>
      <c r="B274" s="457" t="s">
        <v>410</v>
      </c>
      <c r="C274" s="103">
        <v>1</v>
      </c>
      <c r="D274" s="103" t="s">
        <v>42</v>
      </c>
      <c r="E274" s="72"/>
      <c r="F274" s="29">
        <f t="shared" si="83"/>
        <v>0</v>
      </c>
      <c r="G274" s="72"/>
      <c r="H274" s="29">
        <f t="shared" si="84"/>
        <v>0</v>
      </c>
      <c r="I274" s="65">
        <f t="shared" si="85"/>
        <v>0</v>
      </c>
      <c r="J274" s="16"/>
    </row>
    <row r="275" spans="1:10" s="12" customFormat="1" ht="21" customHeight="1">
      <c r="A275" s="447"/>
      <c r="B275" s="102" t="s">
        <v>431</v>
      </c>
      <c r="C275" s="103">
        <v>1</v>
      </c>
      <c r="D275" s="103" t="s">
        <v>42</v>
      </c>
      <c r="E275" s="72"/>
      <c r="F275" s="29">
        <f t="shared" si="83"/>
        <v>0</v>
      </c>
      <c r="G275" s="72"/>
      <c r="H275" s="29">
        <f t="shared" si="84"/>
        <v>0</v>
      </c>
      <c r="I275" s="65">
        <f t="shared" si="85"/>
        <v>0</v>
      </c>
      <c r="J275" s="16"/>
    </row>
    <row r="276" spans="1:10" s="12" customFormat="1" ht="21" customHeight="1">
      <c r="A276" s="470" t="s">
        <v>608</v>
      </c>
      <c r="B276" s="454" t="s">
        <v>433</v>
      </c>
      <c r="C276" s="103"/>
      <c r="D276" s="103"/>
      <c r="E276" s="72"/>
      <c r="F276" s="29"/>
      <c r="G276" s="72"/>
      <c r="H276" s="29"/>
      <c r="I276" s="65"/>
      <c r="J276" s="16"/>
    </row>
    <row r="277" spans="1:10" s="12" customFormat="1" ht="21" customHeight="1">
      <c r="A277" s="470"/>
      <c r="B277" s="453" t="s">
        <v>407</v>
      </c>
      <c r="C277" s="103">
        <v>4</v>
      </c>
      <c r="D277" s="104" t="s">
        <v>40</v>
      </c>
      <c r="E277" s="72"/>
      <c r="F277" s="29">
        <f t="shared" ref="F277" si="86">ROUND(E277*C277,2)</f>
        <v>0</v>
      </c>
      <c r="G277" s="73"/>
      <c r="H277" s="29">
        <f t="shared" ref="H277" si="87">ROUND(G277*C277,2)</f>
        <v>0</v>
      </c>
      <c r="I277" s="65">
        <f t="shared" ref="I277" si="88">+F277+H277</f>
        <v>0</v>
      </c>
      <c r="J277" s="16"/>
    </row>
    <row r="278" spans="1:10" s="12" customFormat="1" ht="21" customHeight="1">
      <c r="A278" s="470" t="s">
        <v>609</v>
      </c>
      <c r="B278" s="471" t="s">
        <v>434</v>
      </c>
      <c r="C278" s="103"/>
      <c r="D278" s="103"/>
      <c r="E278" s="72"/>
      <c r="F278" s="29"/>
      <c r="G278" s="73"/>
      <c r="H278" s="29"/>
      <c r="I278" s="65"/>
      <c r="J278" s="16"/>
    </row>
    <row r="279" spans="1:10" s="12" customFormat="1" ht="21" customHeight="1">
      <c r="A279" s="470"/>
      <c r="B279" s="453" t="s">
        <v>407</v>
      </c>
      <c r="C279" s="103">
        <v>1</v>
      </c>
      <c r="D279" s="104" t="s">
        <v>40</v>
      </c>
      <c r="E279" s="72"/>
      <c r="F279" s="29">
        <f t="shared" ref="F279:F283" si="89">ROUND(E279*C279,2)</f>
        <v>0</v>
      </c>
      <c r="G279" s="73"/>
      <c r="H279" s="29">
        <f t="shared" ref="H279:H283" si="90">ROUND(G279*C279,2)</f>
        <v>0</v>
      </c>
      <c r="I279" s="65">
        <f t="shared" ref="I279:I283" si="91">+F279+H279</f>
        <v>0</v>
      </c>
      <c r="J279" s="16"/>
    </row>
    <row r="280" spans="1:10" s="12" customFormat="1" ht="21" customHeight="1">
      <c r="A280" s="470"/>
      <c r="B280" s="453" t="s">
        <v>408</v>
      </c>
      <c r="C280" s="103">
        <v>0</v>
      </c>
      <c r="D280" s="104" t="s">
        <v>40</v>
      </c>
      <c r="E280" s="72"/>
      <c r="F280" s="29">
        <f t="shared" si="89"/>
        <v>0</v>
      </c>
      <c r="G280" s="73"/>
      <c r="H280" s="29">
        <f t="shared" si="90"/>
        <v>0</v>
      </c>
      <c r="I280" s="65">
        <f t="shared" si="91"/>
        <v>0</v>
      </c>
      <c r="J280" s="16"/>
    </row>
    <row r="281" spans="1:10" s="12" customFormat="1" ht="21" customHeight="1">
      <c r="A281" s="470"/>
      <c r="B281" s="453" t="s">
        <v>427</v>
      </c>
      <c r="C281" s="103">
        <v>2</v>
      </c>
      <c r="D281" s="104" t="s">
        <v>40</v>
      </c>
      <c r="E281" s="72"/>
      <c r="F281" s="29">
        <f t="shared" si="89"/>
        <v>0</v>
      </c>
      <c r="G281" s="73"/>
      <c r="H281" s="29">
        <f t="shared" si="90"/>
        <v>0</v>
      </c>
      <c r="I281" s="65">
        <f t="shared" si="91"/>
        <v>0</v>
      </c>
      <c r="J281" s="16"/>
    </row>
    <row r="282" spans="1:10" s="12" customFormat="1" ht="21" customHeight="1">
      <c r="A282" s="470"/>
      <c r="B282" s="453" t="s">
        <v>428</v>
      </c>
      <c r="C282" s="103">
        <v>6</v>
      </c>
      <c r="D282" s="104" t="s">
        <v>40</v>
      </c>
      <c r="E282" s="72"/>
      <c r="F282" s="29">
        <f t="shared" si="89"/>
        <v>0</v>
      </c>
      <c r="G282" s="73"/>
      <c r="H282" s="29">
        <f t="shared" si="90"/>
        <v>0</v>
      </c>
      <c r="I282" s="65">
        <f t="shared" si="91"/>
        <v>0</v>
      </c>
      <c r="J282" s="16"/>
    </row>
    <row r="283" spans="1:10" s="12" customFormat="1" ht="21" customHeight="1">
      <c r="A283" s="470"/>
      <c r="B283" s="453" t="s">
        <v>429</v>
      </c>
      <c r="C283" s="103">
        <v>0</v>
      </c>
      <c r="D283" s="104" t="s">
        <v>40</v>
      </c>
      <c r="E283" s="72"/>
      <c r="F283" s="29">
        <f t="shared" si="89"/>
        <v>0</v>
      </c>
      <c r="G283" s="73"/>
      <c r="H283" s="29">
        <f t="shared" si="90"/>
        <v>0</v>
      </c>
      <c r="I283" s="65">
        <f t="shared" si="91"/>
        <v>0</v>
      </c>
      <c r="J283" s="16"/>
    </row>
    <row r="284" spans="1:10" s="17" customFormat="1" ht="21" customHeight="1">
      <c r="A284" s="470" t="s">
        <v>610</v>
      </c>
      <c r="B284" s="472" t="s">
        <v>435</v>
      </c>
      <c r="C284" s="103"/>
      <c r="D284" s="104"/>
      <c r="E284" s="72"/>
      <c r="F284" s="29"/>
      <c r="G284" s="73"/>
      <c r="H284" s="29"/>
      <c r="I284" s="65"/>
      <c r="J284" s="16"/>
    </row>
    <row r="285" spans="1:10" s="17" customFormat="1" ht="21" customHeight="1">
      <c r="A285" s="470"/>
      <c r="B285" s="453" t="s">
        <v>407</v>
      </c>
      <c r="C285" s="103">
        <v>0</v>
      </c>
      <c r="D285" s="104" t="s">
        <v>40</v>
      </c>
      <c r="E285" s="72"/>
      <c r="F285" s="29">
        <f t="shared" ref="F285:F288" si="92">ROUND(E285*C285,2)</f>
        <v>0</v>
      </c>
      <c r="G285" s="73"/>
      <c r="H285" s="29">
        <f t="shared" ref="H285:H288" si="93">ROUND(G285*C285,2)</f>
        <v>0</v>
      </c>
      <c r="I285" s="65">
        <f t="shared" ref="I285:I288" si="94">+F285+H285</f>
        <v>0</v>
      </c>
      <c r="J285" s="16"/>
    </row>
    <row r="286" spans="1:10" s="17" customFormat="1" ht="21" customHeight="1">
      <c r="A286" s="470"/>
      <c r="B286" s="453" t="s">
        <v>428</v>
      </c>
      <c r="C286" s="103">
        <v>0</v>
      </c>
      <c r="D286" s="104" t="s">
        <v>40</v>
      </c>
      <c r="E286" s="72"/>
      <c r="F286" s="29">
        <f t="shared" si="92"/>
        <v>0</v>
      </c>
      <c r="G286" s="73"/>
      <c r="H286" s="29">
        <f t="shared" si="93"/>
        <v>0</v>
      </c>
      <c r="I286" s="65">
        <f t="shared" si="94"/>
        <v>0</v>
      </c>
      <c r="J286" s="16"/>
    </row>
    <row r="287" spans="1:10" s="17" customFormat="1" ht="21" customHeight="1">
      <c r="A287" s="473" t="s">
        <v>611</v>
      </c>
      <c r="B287" s="471" t="s">
        <v>436</v>
      </c>
      <c r="C287" s="103"/>
      <c r="D287" s="103"/>
      <c r="E287" s="72"/>
      <c r="F287" s="29"/>
      <c r="G287" s="73"/>
      <c r="H287" s="29"/>
      <c r="I287" s="65"/>
      <c r="J287" s="16"/>
    </row>
    <row r="288" spans="1:10" s="17" customFormat="1" ht="21" customHeight="1">
      <c r="A288" s="474"/>
      <c r="B288" s="453" t="s">
        <v>428</v>
      </c>
      <c r="C288" s="103">
        <v>14</v>
      </c>
      <c r="D288" s="104" t="s">
        <v>40</v>
      </c>
      <c r="E288" s="72"/>
      <c r="F288" s="29">
        <f t="shared" si="92"/>
        <v>0</v>
      </c>
      <c r="G288" s="73"/>
      <c r="H288" s="29">
        <f t="shared" si="93"/>
        <v>0</v>
      </c>
      <c r="I288" s="65">
        <f t="shared" si="94"/>
        <v>0</v>
      </c>
      <c r="J288" s="16"/>
    </row>
    <row r="289" spans="1:10" s="17" customFormat="1" ht="21" customHeight="1">
      <c r="A289" s="470" t="s">
        <v>612</v>
      </c>
      <c r="B289" s="456" t="s">
        <v>437</v>
      </c>
      <c r="C289" s="475"/>
      <c r="D289" s="103"/>
      <c r="E289" s="72"/>
      <c r="F289" s="29"/>
      <c r="G289" s="73"/>
      <c r="H289" s="29"/>
      <c r="I289" s="65"/>
      <c r="J289" s="16"/>
    </row>
    <row r="290" spans="1:10" s="17" customFormat="1" ht="21" customHeight="1">
      <c r="A290" s="470"/>
      <c r="B290" s="453" t="s">
        <v>407</v>
      </c>
      <c r="C290" s="103">
        <v>4</v>
      </c>
      <c r="D290" s="104" t="s">
        <v>40</v>
      </c>
      <c r="E290" s="72"/>
      <c r="F290" s="29">
        <f t="shared" ref="F290:F293" si="95">ROUND(E290*C290,2)</f>
        <v>0</v>
      </c>
      <c r="G290" s="73"/>
      <c r="H290" s="29">
        <f t="shared" ref="H290:H293" si="96">ROUND(G290*C290,2)</f>
        <v>0</v>
      </c>
      <c r="I290" s="65">
        <f t="shared" ref="I290:I293" si="97">+F290+H290</f>
        <v>0</v>
      </c>
      <c r="J290" s="16"/>
    </row>
    <row r="291" spans="1:10" s="17" customFormat="1" ht="21" customHeight="1">
      <c r="A291" s="470"/>
      <c r="B291" s="453" t="s">
        <v>427</v>
      </c>
      <c r="C291" s="103">
        <v>2</v>
      </c>
      <c r="D291" s="104" t="s">
        <v>40</v>
      </c>
      <c r="E291" s="72"/>
      <c r="F291" s="29">
        <f t="shared" si="95"/>
        <v>0</v>
      </c>
      <c r="G291" s="73"/>
      <c r="H291" s="29">
        <f t="shared" si="96"/>
        <v>0</v>
      </c>
      <c r="I291" s="65">
        <f t="shared" si="97"/>
        <v>0</v>
      </c>
      <c r="J291" s="16"/>
    </row>
    <row r="292" spans="1:10" s="17" customFormat="1" ht="21" customHeight="1">
      <c r="A292" s="470"/>
      <c r="B292" s="453" t="s">
        <v>428</v>
      </c>
      <c r="C292" s="103">
        <v>19</v>
      </c>
      <c r="D292" s="104" t="s">
        <v>40</v>
      </c>
      <c r="E292" s="72"/>
      <c r="F292" s="29">
        <f t="shared" si="95"/>
        <v>0</v>
      </c>
      <c r="G292" s="73"/>
      <c r="H292" s="29">
        <f t="shared" si="96"/>
        <v>0</v>
      </c>
      <c r="I292" s="65">
        <f t="shared" si="97"/>
        <v>0</v>
      </c>
      <c r="J292" s="16"/>
    </row>
    <row r="293" spans="1:10" s="17" customFormat="1" ht="21" customHeight="1">
      <c r="A293" s="470"/>
      <c r="B293" s="453" t="s">
        <v>429</v>
      </c>
      <c r="C293" s="103">
        <v>0</v>
      </c>
      <c r="D293" s="104" t="s">
        <v>40</v>
      </c>
      <c r="E293" s="72"/>
      <c r="F293" s="29">
        <f t="shared" si="95"/>
        <v>0</v>
      </c>
      <c r="G293" s="73"/>
      <c r="H293" s="29">
        <f t="shared" si="96"/>
        <v>0</v>
      </c>
      <c r="I293" s="65">
        <f t="shared" si="97"/>
        <v>0</v>
      </c>
      <c r="J293" s="16"/>
    </row>
    <row r="294" spans="1:10" s="17" customFormat="1" ht="21" customHeight="1">
      <c r="A294" s="470" t="s">
        <v>613</v>
      </c>
      <c r="B294" s="457" t="s">
        <v>438</v>
      </c>
      <c r="C294" s="464"/>
      <c r="D294" s="469"/>
      <c r="E294" s="72"/>
      <c r="F294" s="29"/>
      <c r="G294" s="73"/>
      <c r="H294" s="29"/>
      <c r="I294" s="65"/>
      <c r="J294" s="16"/>
    </row>
    <row r="295" spans="1:10" s="17" customFormat="1" ht="21" customHeight="1">
      <c r="A295" s="470"/>
      <c r="B295" s="453" t="s">
        <v>407</v>
      </c>
      <c r="C295" s="103">
        <v>4</v>
      </c>
      <c r="D295" s="104" t="s">
        <v>40</v>
      </c>
      <c r="E295" s="72"/>
      <c r="F295" s="29">
        <f t="shared" ref="F295" si="98">ROUND(E295*C295,2)</f>
        <v>0</v>
      </c>
      <c r="G295" s="73"/>
      <c r="H295" s="29">
        <f t="shared" ref="H295" si="99">ROUND(G295*C295,2)</f>
        <v>0</v>
      </c>
      <c r="I295" s="65">
        <f t="shared" ref="I295" si="100">+F295+H295</f>
        <v>0</v>
      </c>
      <c r="J295" s="16"/>
    </row>
    <row r="296" spans="1:10" s="12" customFormat="1" ht="21" customHeight="1">
      <c r="A296" s="122" t="s">
        <v>614</v>
      </c>
      <c r="B296" s="185" t="s">
        <v>439</v>
      </c>
      <c r="C296" s="476"/>
      <c r="D296" s="194"/>
      <c r="E296" s="72"/>
      <c r="F296" s="29"/>
      <c r="G296" s="73"/>
      <c r="H296" s="29"/>
      <c r="I296" s="65"/>
      <c r="J296" s="16"/>
    </row>
    <row r="297" spans="1:10" s="12" customFormat="1" ht="21" customHeight="1">
      <c r="A297" s="498">
        <v>5.1100000000000003</v>
      </c>
      <c r="B297" s="499" t="s">
        <v>440</v>
      </c>
      <c r="C297" s="467"/>
      <c r="D297" s="477"/>
      <c r="E297" s="72"/>
      <c r="F297" s="29"/>
      <c r="G297" s="73"/>
      <c r="H297" s="29"/>
      <c r="I297" s="65"/>
      <c r="J297" s="16"/>
    </row>
    <row r="298" spans="1:10" s="12" customFormat="1" ht="21" customHeight="1">
      <c r="A298" s="470"/>
      <c r="B298" s="466" t="s">
        <v>441</v>
      </c>
      <c r="C298" s="100">
        <v>144.9</v>
      </c>
      <c r="D298" s="468" t="s">
        <v>442</v>
      </c>
      <c r="E298" s="72"/>
      <c r="F298" s="29">
        <f t="shared" ref="F298:F303" si="101">ROUND(E298*C298,2)</f>
        <v>0</v>
      </c>
      <c r="G298" s="73"/>
      <c r="H298" s="29">
        <f t="shared" ref="H298:H303" si="102">ROUND(G298*C298,2)</f>
        <v>0</v>
      </c>
      <c r="I298" s="65">
        <f t="shared" ref="I298:I303" si="103">+F298+H298</f>
        <v>0</v>
      </c>
      <c r="J298" s="16"/>
    </row>
    <row r="299" spans="1:10" s="12" customFormat="1" ht="21" customHeight="1">
      <c r="A299" s="478"/>
      <c r="B299" s="479" t="s">
        <v>443</v>
      </c>
      <c r="C299" s="467">
        <v>19</v>
      </c>
      <c r="D299" s="468" t="s">
        <v>444</v>
      </c>
      <c r="E299" s="72"/>
      <c r="F299" s="29">
        <f t="shared" si="101"/>
        <v>0</v>
      </c>
      <c r="G299" s="73"/>
      <c r="H299" s="29">
        <f t="shared" si="102"/>
        <v>0</v>
      </c>
      <c r="I299" s="65">
        <f t="shared" si="103"/>
        <v>0</v>
      </c>
      <c r="J299" s="16"/>
    </row>
    <row r="300" spans="1:10" s="12" customFormat="1" ht="21" customHeight="1">
      <c r="A300" s="459"/>
      <c r="B300" s="480" t="s">
        <v>445</v>
      </c>
      <c r="C300" s="467">
        <v>1</v>
      </c>
      <c r="D300" s="468" t="s">
        <v>444</v>
      </c>
      <c r="E300" s="72"/>
      <c r="F300" s="29">
        <f t="shared" si="101"/>
        <v>0</v>
      </c>
      <c r="G300" s="73"/>
      <c r="H300" s="29">
        <f t="shared" si="102"/>
        <v>0</v>
      </c>
      <c r="I300" s="65">
        <f t="shared" si="103"/>
        <v>0</v>
      </c>
      <c r="J300" s="16"/>
    </row>
    <row r="301" spans="1:10" s="12" customFormat="1" ht="21" customHeight="1">
      <c r="A301" s="459"/>
      <c r="B301" s="481" t="s">
        <v>446</v>
      </c>
      <c r="C301" s="100">
        <v>215.25</v>
      </c>
      <c r="D301" s="83" t="s">
        <v>9</v>
      </c>
      <c r="E301" s="72"/>
      <c r="F301" s="29">
        <f t="shared" si="101"/>
        <v>0</v>
      </c>
      <c r="G301" s="73"/>
      <c r="H301" s="29">
        <f t="shared" si="102"/>
        <v>0</v>
      </c>
      <c r="I301" s="65">
        <f t="shared" si="103"/>
        <v>0</v>
      </c>
      <c r="J301" s="16"/>
    </row>
    <row r="302" spans="1:10" s="12" customFormat="1" ht="21" customHeight="1">
      <c r="A302" s="116"/>
      <c r="B302" s="456" t="s">
        <v>627</v>
      </c>
      <c r="C302" s="100">
        <v>22.05</v>
      </c>
      <c r="D302" s="103" t="s">
        <v>9</v>
      </c>
      <c r="E302" s="72"/>
      <c r="F302" s="29">
        <f t="shared" si="101"/>
        <v>0</v>
      </c>
      <c r="G302" s="73"/>
      <c r="H302" s="29">
        <f t="shared" si="102"/>
        <v>0</v>
      </c>
      <c r="I302" s="65">
        <f t="shared" si="103"/>
        <v>0</v>
      </c>
      <c r="J302" s="16"/>
    </row>
    <row r="303" spans="1:10" s="12" customFormat="1" ht="21" customHeight="1">
      <c r="A303" s="116"/>
      <c r="B303" s="184" t="s">
        <v>448</v>
      </c>
      <c r="C303" s="100">
        <v>16.8</v>
      </c>
      <c r="D303" s="103" t="s">
        <v>9</v>
      </c>
      <c r="E303" s="72"/>
      <c r="F303" s="29">
        <f t="shared" si="101"/>
        <v>0</v>
      </c>
      <c r="G303" s="73"/>
      <c r="H303" s="29">
        <f t="shared" si="102"/>
        <v>0</v>
      </c>
      <c r="I303" s="65">
        <f t="shared" si="103"/>
        <v>0</v>
      </c>
      <c r="J303" s="16"/>
    </row>
    <row r="304" spans="1:10" s="12" customFormat="1" ht="21" customHeight="1">
      <c r="A304" s="122">
        <v>5.12</v>
      </c>
      <c r="B304" s="185" t="s">
        <v>449</v>
      </c>
      <c r="C304" s="476"/>
      <c r="D304" s="194"/>
      <c r="E304" s="72"/>
      <c r="F304" s="29"/>
      <c r="G304" s="73"/>
      <c r="H304" s="29"/>
      <c r="I304" s="65"/>
      <c r="J304" s="16"/>
    </row>
    <row r="305" spans="1:10" s="12" customFormat="1" ht="21" customHeight="1">
      <c r="A305" s="116"/>
      <c r="B305" s="111" t="s">
        <v>450</v>
      </c>
      <c r="C305" s="476">
        <v>4</v>
      </c>
      <c r="D305" s="84" t="s">
        <v>400</v>
      </c>
      <c r="E305" s="72"/>
      <c r="F305" s="29">
        <f t="shared" ref="F305:F307" si="104">ROUND(E305*C305,2)</f>
        <v>0</v>
      </c>
      <c r="G305" s="73"/>
      <c r="H305" s="29">
        <f t="shared" ref="H305:H307" si="105">ROUND(G305*C305,2)</f>
        <v>0</v>
      </c>
      <c r="I305" s="65">
        <f t="shared" ref="I305:I307" si="106">+F305+H305</f>
        <v>0</v>
      </c>
      <c r="J305" s="16"/>
    </row>
    <row r="306" spans="1:10" s="12" customFormat="1" ht="21" customHeight="1">
      <c r="A306" s="116"/>
      <c r="B306" s="111" t="s">
        <v>451</v>
      </c>
      <c r="C306" s="476">
        <v>1</v>
      </c>
      <c r="D306" s="84" t="s">
        <v>400</v>
      </c>
      <c r="E306" s="72"/>
      <c r="F306" s="29">
        <f t="shared" si="104"/>
        <v>0</v>
      </c>
      <c r="G306" s="73"/>
      <c r="H306" s="29">
        <f t="shared" si="105"/>
        <v>0</v>
      </c>
      <c r="I306" s="65">
        <f t="shared" si="106"/>
        <v>0</v>
      </c>
      <c r="J306" s="16"/>
    </row>
    <row r="307" spans="1:10" s="12" customFormat="1" ht="21" customHeight="1">
      <c r="A307" s="116"/>
      <c r="B307" s="111" t="s">
        <v>452</v>
      </c>
      <c r="C307" s="476">
        <v>1</v>
      </c>
      <c r="D307" s="84" t="s">
        <v>42</v>
      </c>
      <c r="E307" s="72"/>
      <c r="F307" s="29">
        <f t="shared" si="104"/>
        <v>0</v>
      </c>
      <c r="G307" s="72"/>
      <c r="H307" s="29">
        <f t="shared" si="105"/>
        <v>0</v>
      </c>
      <c r="I307" s="65">
        <f t="shared" si="106"/>
        <v>0</v>
      </c>
      <c r="J307" s="16"/>
    </row>
    <row r="308" spans="1:10" s="12" customFormat="1" ht="21" customHeight="1">
      <c r="A308" s="487"/>
      <c r="B308" s="184"/>
      <c r="C308" s="488"/>
      <c r="D308" s="489"/>
      <c r="E308" s="235"/>
      <c r="F308" s="30"/>
      <c r="G308" s="235"/>
      <c r="H308" s="30"/>
      <c r="I308" s="82"/>
      <c r="J308" s="236"/>
    </row>
    <row r="309" spans="1:10" s="12" customFormat="1" ht="21" customHeight="1" thickBot="1">
      <c r="A309" s="74"/>
      <c r="B309" s="75" t="str">
        <f>"รวมจำนวน 1 อาคาร (อาคารบริการ) "&amp;$B$10</f>
        <v>รวมจำนวน 1 อาคาร (อาคารบริการ) หมวดงานระบบสุขาภิบาล</v>
      </c>
      <c r="C309" s="76"/>
      <c r="D309" s="74"/>
      <c r="E309" s="77"/>
      <c r="F309" s="78">
        <f>SUM(F213:F308)</f>
        <v>0</v>
      </c>
      <c r="G309" s="77"/>
      <c r="H309" s="78">
        <f t="shared" ref="H309:I309" si="107">SUM(H213:H308)</f>
        <v>0</v>
      </c>
      <c r="I309" s="78">
        <f t="shared" si="107"/>
        <v>0</v>
      </c>
      <c r="J309" s="41"/>
    </row>
    <row r="310" spans="1:10" s="12" customFormat="1" ht="21" customHeight="1" thickTop="1">
      <c r="A310" s="487"/>
      <c r="B310" s="184"/>
      <c r="C310" s="488"/>
      <c r="D310" s="489"/>
      <c r="E310" s="235"/>
      <c r="F310" s="30"/>
      <c r="G310" s="235"/>
      <c r="H310" s="30"/>
      <c r="I310" s="82"/>
      <c r="J310" s="236"/>
    </row>
    <row r="311" spans="1:10" s="12" customFormat="1" ht="21" customHeight="1">
      <c r="A311" s="500">
        <v>5.13</v>
      </c>
      <c r="B311" s="106" t="s">
        <v>459</v>
      </c>
      <c r="C311" s="488"/>
      <c r="D311" s="489"/>
      <c r="E311" s="235"/>
      <c r="F311" s="30"/>
      <c r="G311" s="235"/>
      <c r="H311" s="30"/>
      <c r="I311" s="82"/>
      <c r="J311" s="236"/>
    </row>
    <row r="312" spans="1:10" s="12" customFormat="1" ht="21" customHeight="1">
      <c r="A312" s="500" t="s">
        <v>615</v>
      </c>
      <c r="B312" s="106" t="s">
        <v>460</v>
      </c>
      <c r="C312" s="476"/>
      <c r="D312" s="84"/>
      <c r="E312" s="50"/>
      <c r="F312" s="29"/>
      <c r="G312" s="50"/>
      <c r="H312" s="29"/>
      <c r="I312" s="501"/>
      <c r="J312" s="236"/>
    </row>
    <row r="313" spans="1:10" s="12" customFormat="1" ht="21" customHeight="1">
      <c r="A313" s="487"/>
      <c r="B313" s="184" t="s">
        <v>461</v>
      </c>
      <c r="C313" s="455">
        <v>186.9</v>
      </c>
      <c r="D313" s="84" t="s">
        <v>11</v>
      </c>
      <c r="E313" s="72"/>
      <c r="F313" s="29">
        <f t="shared" ref="F313:F323" si="108">ROUND(E313*C313,2)</f>
        <v>0</v>
      </c>
      <c r="G313" s="73"/>
      <c r="H313" s="29">
        <f t="shared" ref="H313:H323" si="109">ROUND(G313*C313,2)</f>
        <v>0</v>
      </c>
      <c r="I313" s="501">
        <f t="shared" ref="I313:I323" si="110">+F313+H313</f>
        <v>0</v>
      </c>
      <c r="J313" s="236"/>
    </row>
    <row r="314" spans="1:10" s="12" customFormat="1" ht="21" customHeight="1">
      <c r="A314" s="487"/>
      <c r="B314" s="184" t="s">
        <v>462</v>
      </c>
      <c r="C314" s="455">
        <v>363.3</v>
      </c>
      <c r="D314" s="84" t="s">
        <v>11</v>
      </c>
      <c r="E314" s="72"/>
      <c r="F314" s="29">
        <f t="shared" si="108"/>
        <v>0</v>
      </c>
      <c r="G314" s="73"/>
      <c r="H314" s="29">
        <f t="shared" si="109"/>
        <v>0</v>
      </c>
      <c r="I314" s="501">
        <f t="shared" si="110"/>
        <v>0</v>
      </c>
      <c r="J314" s="236"/>
    </row>
    <row r="315" spans="1:10" s="12" customFormat="1" ht="21" customHeight="1">
      <c r="A315" s="487"/>
      <c r="B315" s="502" t="s">
        <v>430</v>
      </c>
      <c r="C315" s="104">
        <v>1</v>
      </c>
      <c r="D315" s="104" t="s">
        <v>42</v>
      </c>
      <c r="E315" s="72"/>
      <c r="F315" s="29">
        <f t="shared" si="108"/>
        <v>0</v>
      </c>
      <c r="G315" s="72"/>
      <c r="H315" s="29">
        <f t="shared" si="109"/>
        <v>0</v>
      </c>
      <c r="I315" s="501">
        <f t="shared" si="110"/>
        <v>0</v>
      </c>
      <c r="J315" s="236"/>
    </row>
    <row r="316" spans="1:10" s="12" customFormat="1" ht="21" customHeight="1">
      <c r="A316" s="487"/>
      <c r="B316" s="502" t="s">
        <v>410</v>
      </c>
      <c r="C316" s="104">
        <v>1</v>
      </c>
      <c r="D316" s="104" t="s">
        <v>42</v>
      </c>
      <c r="E316" s="72"/>
      <c r="F316" s="29">
        <f t="shared" si="108"/>
        <v>0</v>
      </c>
      <c r="G316" s="72"/>
      <c r="H316" s="29">
        <f t="shared" si="109"/>
        <v>0</v>
      </c>
      <c r="I316" s="501">
        <f t="shared" si="110"/>
        <v>0</v>
      </c>
      <c r="J316" s="236"/>
    </row>
    <row r="317" spans="1:10" s="12" customFormat="1" ht="21" customHeight="1">
      <c r="A317" s="487"/>
      <c r="B317" s="102" t="s">
        <v>431</v>
      </c>
      <c r="C317" s="104">
        <v>1</v>
      </c>
      <c r="D317" s="104" t="s">
        <v>42</v>
      </c>
      <c r="E317" s="72"/>
      <c r="F317" s="29">
        <f t="shared" si="108"/>
        <v>0</v>
      </c>
      <c r="G317" s="72"/>
      <c r="H317" s="29">
        <f t="shared" si="109"/>
        <v>0</v>
      </c>
      <c r="I317" s="501">
        <f t="shared" si="110"/>
        <v>0</v>
      </c>
      <c r="J317" s="236"/>
    </row>
    <row r="318" spans="1:10" s="12" customFormat="1" ht="21" customHeight="1">
      <c r="A318" s="500" t="s">
        <v>616</v>
      </c>
      <c r="B318" s="106" t="s">
        <v>439</v>
      </c>
      <c r="C318" s="476"/>
      <c r="D318" s="195"/>
      <c r="E318" s="72"/>
      <c r="F318" s="29"/>
      <c r="G318" s="73"/>
      <c r="H318" s="29"/>
      <c r="I318" s="501"/>
      <c r="J318" s="236"/>
    </row>
    <row r="319" spans="1:10" s="12" customFormat="1" ht="21" customHeight="1">
      <c r="A319" s="487"/>
      <c r="B319" s="499" t="s">
        <v>440</v>
      </c>
      <c r="C319" s="467"/>
      <c r="D319" s="477"/>
      <c r="E319" s="72"/>
      <c r="F319" s="29"/>
      <c r="G319" s="73"/>
      <c r="H319" s="29"/>
      <c r="I319" s="65"/>
      <c r="J319" s="236"/>
    </row>
    <row r="320" spans="1:10" s="12" customFormat="1" ht="21" customHeight="1">
      <c r="A320" s="487"/>
      <c r="B320" s="466" t="s">
        <v>441</v>
      </c>
      <c r="C320" s="467">
        <v>46</v>
      </c>
      <c r="D320" s="468" t="s">
        <v>442</v>
      </c>
      <c r="E320" s="72"/>
      <c r="F320" s="29">
        <f t="shared" si="108"/>
        <v>0</v>
      </c>
      <c r="G320" s="72"/>
      <c r="H320" s="29">
        <f t="shared" si="109"/>
        <v>0</v>
      </c>
      <c r="I320" s="65">
        <f t="shared" si="110"/>
        <v>0</v>
      </c>
      <c r="J320" s="236"/>
    </row>
    <row r="321" spans="1:12" s="12" customFormat="1" ht="21" customHeight="1">
      <c r="A321" s="487"/>
      <c r="B321" s="481" t="s">
        <v>446</v>
      </c>
      <c r="C321" s="503">
        <v>110</v>
      </c>
      <c r="D321" s="83" t="s">
        <v>9</v>
      </c>
      <c r="E321" s="72"/>
      <c r="F321" s="29">
        <f t="shared" si="108"/>
        <v>0</v>
      </c>
      <c r="G321" s="72"/>
      <c r="H321" s="29">
        <f t="shared" si="109"/>
        <v>0</v>
      </c>
      <c r="I321" s="65">
        <f t="shared" si="110"/>
        <v>0</v>
      </c>
      <c r="J321" s="236"/>
    </row>
    <row r="322" spans="1:12" s="12" customFormat="1" ht="21" customHeight="1">
      <c r="A322" s="487"/>
      <c r="B322" s="456" t="s">
        <v>664</v>
      </c>
      <c r="C322" s="103">
        <v>13</v>
      </c>
      <c r="D322" s="103" t="s">
        <v>9</v>
      </c>
      <c r="E322" s="72"/>
      <c r="F322" s="29">
        <f t="shared" si="108"/>
        <v>0</v>
      </c>
      <c r="G322" s="72"/>
      <c r="H322" s="29">
        <f t="shared" si="109"/>
        <v>0</v>
      </c>
      <c r="I322" s="65">
        <f t="shared" si="110"/>
        <v>0</v>
      </c>
      <c r="J322" s="236"/>
    </row>
    <row r="323" spans="1:12" s="12" customFormat="1" ht="21" customHeight="1">
      <c r="A323" s="487"/>
      <c r="B323" s="184" t="s">
        <v>448</v>
      </c>
      <c r="C323" s="103">
        <v>10</v>
      </c>
      <c r="D323" s="103" t="s">
        <v>9</v>
      </c>
      <c r="E323" s="72"/>
      <c r="F323" s="29">
        <f t="shared" si="108"/>
        <v>0</v>
      </c>
      <c r="G323" s="72"/>
      <c r="H323" s="29">
        <f t="shared" si="109"/>
        <v>0</v>
      </c>
      <c r="I323" s="65">
        <f t="shared" si="110"/>
        <v>0</v>
      </c>
      <c r="J323" s="236"/>
    </row>
    <row r="324" spans="1:12" s="12" customFormat="1" ht="20.45" customHeight="1">
      <c r="A324" s="504"/>
      <c r="B324" s="505"/>
      <c r="C324" s="506"/>
      <c r="D324" s="507"/>
      <c r="E324" s="97"/>
      <c r="F324" s="67"/>
      <c r="G324" s="239"/>
      <c r="H324" s="67"/>
      <c r="I324" s="98"/>
      <c r="J324" s="241"/>
    </row>
    <row r="325" spans="1:12" s="12" customFormat="1" ht="21" customHeight="1" thickBot="1">
      <c r="A325" s="74"/>
      <c r="B325" s="75" t="s">
        <v>617</v>
      </c>
      <c r="C325" s="315"/>
      <c r="D325" s="316"/>
      <c r="E325" s="317"/>
      <c r="F325" s="318">
        <f>SUM(F313:F324)</f>
        <v>0</v>
      </c>
      <c r="G325" s="317"/>
      <c r="H325" s="318">
        <f t="shared" ref="H325:I325" si="111">SUM(H313:H324)</f>
        <v>0</v>
      </c>
      <c r="I325" s="318">
        <f t="shared" si="111"/>
        <v>0</v>
      </c>
      <c r="J325" s="41"/>
    </row>
    <row r="326" spans="1:12" s="39" customFormat="1" ht="21" customHeight="1" thickTop="1">
      <c r="A326" s="11"/>
      <c r="B326" s="3"/>
      <c r="D326" s="36"/>
      <c r="E326" s="11"/>
      <c r="F326" s="11"/>
      <c r="G326" s="11"/>
      <c r="H326" s="11"/>
      <c r="I326" s="11"/>
      <c r="J326" s="36"/>
      <c r="K326" s="11"/>
      <c r="L326" s="11"/>
    </row>
  </sheetData>
  <mergeCells count="8">
    <mergeCell ref="A1:J1"/>
    <mergeCell ref="A7:A8"/>
    <mergeCell ref="B7:B8"/>
    <mergeCell ref="C7:C8"/>
    <mergeCell ref="D7:D8"/>
    <mergeCell ref="E7:F7"/>
    <mergeCell ref="G7:H7"/>
    <mergeCell ref="J7:J8"/>
  </mergeCells>
  <phoneticPr fontId="39" type="noConversion"/>
  <printOptions horizontalCentered="1"/>
  <pageMargins left="0.23622047244094499" right="0.23622047244094499" top="0.55118110236220497" bottom="0.39370078740157499" header="0.31496062992126" footer="0.31496062992126"/>
  <pageSetup paperSize="9" scale="70" orientation="landscape" r:id="rId1"/>
  <headerFooter>
    <oddHeader>&amp;R&amp;"TH SarabunPSK,Bold"&amp;14แบบ ปร.4  แผ่นที่ &amp;P/&amp;N</oddHeader>
    <oddFooter>&amp;LSN&amp;C  (ผู้ช่วยศาสตรจารย์สุธน   คงศักดิ์ตระกูล)     (ผู้ช่วยศาสตรจารย์อภิเดช    บุญเจือ)  (ผู้ช่วยศาสตรจารย์รุ่งเพชร    ก่องนอก)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91"/>
  <sheetViews>
    <sheetView view="pageBreakPreview" zoomScale="85" zoomScaleNormal="70" zoomScaleSheetLayoutView="85" workbookViewId="0">
      <pane xSplit="3" ySplit="8" topLeftCell="D171" activePane="bottomRight" state="frozen"/>
      <selection activeCell="G17" sqref="G17"/>
      <selection pane="topRight" activeCell="G17" sqref="G17"/>
      <selection pane="bottomLeft" activeCell="G17" sqref="G17"/>
      <selection pane="bottomRight" activeCell="N183" sqref="N183"/>
    </sheetView>
  </sheetViews>
  <sheetFormatPr defaultColWidth="9.33203125" defaultRowHeight="24"/>
  <cols>
    <col min="1" max="1" width="8.83203125" style="32" customWidth="1"/>
    <col min="2" max="2" width="86.83203125" style="32" customWidth="1"/>
    <col min="3" max="3" width="15.1640625" style="48" customWidth="1"/>
    <col min="4" max="4" width="9.33203125" style="47"/>
    <col min="5" max="9" width="24" style="32" customWidth="1"/>
    <col min="10" max="10" width="20.83203125" style="47" customWidth="1"/>
    <col min="11" max="16384" width="9.33203125" style="11"/>
  </cols>
  <sheetData>
    <row r="1" spans="1:10" s="4" customFormat="1" ht="21" customHeight="1">
      <c r="A1" s="625" t="s">
        <v>34</v>
      </c>
      <c r="B1" s="625"/>
      <c r="C1" s="625"/>
      <c r="D1" s="625"/>
      <c r="E1" s="625"/>
      <c r="F1" s="625"/>
      <c r="G1" s="625"/>
      <c r="H1" s="625"/>
      <c r="I1" s="625"/>
      <c r="J1" s="625"/>
    </row>
    <row r="2" spans="1:10" s="4" customFormat="1" ht="21" customHeight="1">
      <c r="A2" s="5" t="str">
        <f>[3]ชื่อโครงการ!A2</f>
        <v>ชื่อโครงการ : จ้างก่อสร้างกลุ่มอาคารหอพักนักศึกษา ศูนย์การศึกษาหนองระเวียง</v>
      </c>
      <c r="B2" s="6"/>
      <c r="C2" s="7"/>
      <c r="D2" s="7"/>
      <c r="E2" s="5"/>
      <c r="F2" s="5"/>
      <c r="G2" s="5"/>
      <c r="H2" s="5"/>
      <c r="I2" s="5" t="s">
        <v>18</v>
      </c>
      <c r="J2" s="214"/>
    </row>
    <row r="3" spans="1:10" s="4" customFormat="1" ht="21" customHeight="1">
      <c r="A3" s="5" t="str">
        <f>[3]ชื่อโครงการ!A4</f>
        <v>กลุ่มงาน : งานก่อสร้าง</v>
      </c>
      <c r="B3" s="6"/>
      <c r="C3" s="7"/>
      <c r="D3" s="7"/>
      <c r="E3" s="5"/>
      <c r="F3" s="5"/>
      <c r="G3" s="5"/>
      <c r="H3" s="5"/>
      <c r="I3" s="5"/>
      <c r="J3" s="214"/>
    </row>
    <row r="4" spans="1:10" s="4" customFormat="1" ht="21" customHeight="1">
      <c r="A4" s="8" t="str">
        <f>[3]ชื่อโครงการ!A11</f>
        <v>สถานที่ก่อสร้าง : มหาวิทยาลัยเทคโนโลยีราชมงคลอีสาน ศูนย์การศึกษาหนองระเวียง ตำบลหนองระเวียง อำเภอเมืองนครราชสีมา จังหวัดนครราชสีมา</v>
      </c>
      <c r="B4" s="9"/>
      <c r="C4" s="10"/>
      <c r="D4" s="10"/>
      <c r="E4" s="8"/>
      <c r="F4" s="8"/>
      <c r="G4" s="8"/>
      <c r="H4" s="8" t="s">
        <v>20</v>
      </c>
      <c r="I4" s="8"/>
      <c r="J4" s="79"/>
    </row>
    <row r="5" spans="1:10" s="4" customFormat="1" ht="21" customHeight="1">
      <c r="A5" s="8" t="str">
        <f>[3]ชื่อโครงการ!A13</f>
        <v>หน่วยงานเจ้าของโครงการ :  มหาวิทยาลัยเทคโนโลยีราชมงคลอีสาน ศูนย์การศึกษาหนองระเวียง</v>
      </c>
      <c r="B5" s="9"/>
      <c r="C5" s="10"/>
      <c r="D5" s="10"/>
      <c r="E5" s="8"/>
      <c r="F5" s="8"/>
      <c r="G5" s="8"/>
      <c r="H5" s="8"/>
      <c r="I5" s="8"/>
      <c r="J5" s="79"/>
    </row>
    <row r="6" spans="1:10" s="4" customFormat="1" ht="21" customHeight="1">
      <c r="A6" s="42" t="str">
        <f>[3]ชื่อโครงการ!A9</f>
        <v xml:space="preserve">คำนวณราคากลาง : </v>
      </c>
      <c r="B6" s="40"/>
      <c r="C6" s="43"/>
      <c r="D6" s="43"/>
      <c r="E6" s="44"/>
      <c r="F6" s="44"/>
      <c r="G6" s="42"/>
      <c r="H6" s="44"/>
      <c r="I6" s="44"/>
      <c r="J6" s="215"/>
    </row>
    <row r="7" spans="1:10" ht="21" customHeight="1">
      <c r="A7" s="622" t="s">
        <v>15</v>
      </c>
      <c r="B7" s="622" t="s">
        <v>16</v>
      </c>
      <c r="C7" s="622" t="s">
        <v>5</v>
      </c>
      <c r="D7" s="622" t="s">
        <v>6</v>
      </c>
      <c r="E7" s="622" t="s">
        <v>31</v>
      </c>
      <c r="F7" s="622"/>
      <c r="G7" s="622" t="s">
        <v>1</v>
      </c>
      <c r="H7" s="622"/>
      <c r="I7" s="45" t="s">
        <v>32</v>
      </c>
      <c r="J7" s="622" t="s">
        <v>8</v>
      </c>
    </row>
    <row r="8" spans="1:10" ht="21" customHeight="1">
      <c r="A8" s="623"/>
      <c r="B8" s="623"/>
      <c r="C8" s="622"/>
      <c r="D8" s="622"/>
      <c r="E8" s="45" t="s">
        <v>13</v>
      </c>
      <c r="F8" s="45" t="s">
        <v>7</v>
      </c>
      <c r="G8" s="45" t="s">
        <v>13</v>
      </c>
      <c r="H8" s="45" t="s">
        <v>7</v>
      </c>
      <c r="I8" s="45" t="s">
        <v>12</v>
      </c>
      <c r="J8" s="622"/>
    </row>
    <row r="9" spans="1:10" s="12" customFormat="1" ht="21" customHeight="1">
      <c r="A9" s="56"/>
      <c r="B9" s="57" t="s">
        <v>59</v>
      </c>
      <c r="C9" s="58"/>
      <c r="D9" s="59"/>
      <c r="E9" s="60"/>
      <c r="F9" s="61"/>
      <c r="G9" s="60"/>
      <c r="H9" s="61"/>
      <c r="I9" s="62"/>
      <c r="J9" s="29"/>
    </row>
    <row r="10" spans="1:10" s="12" customFormat="1" ht="21" customHeight="1">
      <c r="A10" s="63">
        <v>6</v>
      </c>
      <c r="B10" s="52" t="s">
        <v>169</v>
      </c>
      <c r="C10" s="81"/>
      <c r="D10" s="63"/>
      <c r="E10" s="53"/>
      <c r="F10" s="26"/>
      <c r="G10" s="53"/>
      <c r="H10" s="26"/>
      <c r="I10" s="54"/>
      <c r="J10" s="29"/>
    </row>
    <row r="11" spans="1:10" s="120" customFormat="1" ht="21" customHeight="1">
      <c r="A11" s="196"/>
      <c r="B11" s="181" t="s">
        <v>153</v>
      </c>
      <c r="C11" s="197"/>
      <c r="D11" s="198"/>
      <c r="E11" s="199"/>
      <c r="F11" s="200"/>
      <c r="G11" s="199"/>
      <c r="H11" s="200"/>
      <c r="I11" s="200"/>
      <c r="J11" s="216"/>
    </row>
    <row r="12" spans="1:10" s="12" customFormat="1" ht="21" customHeight="1">
      <c r="A12" s="116">
        <v>6.1</v>
      </c>
      <c r="B12" s="182" t="s">
        <v>463</v>
      </c>
      <c r="C12" s="201"/>
      <c r="D12" s="194"/>
      <c r="E12" s="22"/>
      <c r="F12" s="23"/>
      <c r="G12" s="22"/>
      <c r="H12" s="23"/>
      <c r="I12" s="23"/>
      <c r="J12" s="29"/>
    </row>
    <row r="13" spans="1:10" s="12" customFormat="1" ht="21" customHeight="1">
      <c r="A13" s="116" t="s">
        <v>145</v>
      </c>
      <c r="B13" s="183" t="s">
        <v>464</v>
      </c>
      <c r="C13" s="192"/>
      <c r="D13" s="202"/>
      <c r="E13" s="22"/>
      <c r="F13" s="23"/>
      <c r="G13" s="22"/>
      <c r="H13" s="23"/>
      <c r="I13" s="23"/>
      <c r="J13" s="29"/>
    </row>
    <row r="14" spans="1:10" s="12" customFormat="1" ht="21" customHeight="1">
      <c r="A14" s="116"/>
      <c r="B14" s="579" t="s">
        <v>465</v>
      </c>
      <c r="C14" s="580">
        <v>0</v>
      </c>
      <c r="D14" s="581" t="s">
        <v>43</v>
      </c>
      <c r="E14" s="582"/>
      <c r="F14" s="583">
        <f t="shared" ref="F14:F65" si="0">ROUND(E14*C14,2)</f>
        <v>0</v>
      </c>
      <c r="G14" s="584"/>
      <c r="H14" s="583">
        <f t="shared" ref="H14:H65" si="1">ROUND(G14*C14,2)</f>
        <v>0</v>
      </c>
      <c r="I14" s="585">
        <f t="shared" ref="I14:I65" si="2">+F14+H14</f>
        <v>0</v>
      </c>
      <c r="J14" s="29"/>
    </row>
    <row r="15" spans="1:10" s="12" customFormat="1" ht="21" customHeight="1">
      <c r="A15" s="116"/>
      <c r="B15" s="579" t="s">
        <v>466</v>
      </c>
      <c r="C15" s="580">
        <v>0</v>
      </c>
      <c r="D15" s="581" t="s">
        <v>43</v>
      </c>
      <c r="E15" s="582"/>
      <c r="F15" s="583">
        <f t="shared" si="0"/>
        <v>0</v>
      </c>
      <c r="G15" s="584"/>
      <c r="H15" s="583">
        <f t="shared" si="1"/>
        <v>0</v>
      </c>
      <c r="I15" s="585">
        <f t="shared" si="2"/>
        <v>0</v>
      </c>
      <c r="J15" s="29"/>
    </row>
    <row r="16" spans="1:10" s="12" customFormat="1" ht="21" customHeight="1">
      <c r="A16" s="116" t="s">
        <v>146</v>
      </c>
      <c r="B16" s="107" t="s">
        <v>467</v>
      </c>
      <c r="C16" s="201">
        <v>1</v>
      </c>
      <c r="D16" s="194" t="s">
        <v>42</v>
      </c>
      <c r="E16" s="72"/>
      <c r="F16" s="29">
        <f t="shared" si="0"/>
        <v>0</v>
      </c>
      <c r="G16" s="73"/>
      <c r="H16" s="29">
        <f t="shared" si="1"/>
        <v>0</v>
      </c>
      <c r="I16" s="65">
        <f t="shared" si="2"/>
        <v>0</v>
      </c>
      <c r="J16" s="29"/>
    </row>
    <row r="17" spans="1:10" s="12" customFormat="1" ht="21" customHeight="1">
      <c r="A17" s="116" t="s">
        <v>468</v>
      </c>
      <c r="B17" s="107" t="s">
        <v>397</v>
      </c>
      <c r="C17" s="201">
        <v>1</v>
      </c>
      <c r="D17" s="194" t="s">
        <v>42</v>
      </c>
      <c r="E17" s="72"/>
      <c r="F17" s="29">
        <f t="shared" si="0"/>
        <v>0</v>
      </c>
      <c r="G17" s="73"/>
      <c r="H17" s="29">
        <f t="shared" si="1"/>
        <v>0</v>
      </c>
      <c r="I17" s="65">
        <f t="shared" si="2"/>
        <v>0</v>
      </c>
      <c r="J17" s="29"/>
    </row>
    <row r="18" spans="1:10" s="12" customFormat="1" ht="21" customHeight="1">
      <c r="A18" s="116" t="s">
        <v>469</v>
      </c>
      <c r="B18" s="107" t="s">
        <v>470</v>
      </c>
      <c r="C18" s="117"/>
      <c r="D18" s="113"/>
      <c r="E18" s="72"/>
      <c r="F18" s="29"/>
      <c r="G18" s="73"/>
      <c r="H18" s="29"/>
      <c r="I18" s="65"/>
      <c r="J18" s="29"/>
    </row>
    <row r="19" spans="1:10" s="12" customFormat="1" ht="21" customHeight="1">
      <c r="A19" s="116"/>
      <c r="B19" s="108" t="s">
        <v>471</v>
      </c>
      <c r="C19" s="117">
        <v>2</v>
      </c>
      <c r="D19" s="117" t="s">
        <v>40</v>
      </c>
      <c r="E19" s="72"/>
      <c r="F19" s="29">
        <f t="shared" si="0"/>
        <v>0</v>
      </c>
      <c r="G19" s="73"/>
      <c r="H19" s="29">
        <f t="shared" si="1"/>
        <v>0</v>
      </c>
      <c r="I19" s="65">
        <f t="shared" si="2"/>
        <v>0</v>
      </c>
      <c r="J19" s="29"/>
    </row>
    <row r="20" spans="1:10" s="12" customFormat="1" ht="21" customHeight="1">
      <c r="A20" s="116" t="s">
        <v>472</v>
      </c>
      <c r="B20" s="107" t="s">
        <v>473</v>
      </c>
      <c r="C20" s="117">
        <v>1</v>
      </c>
      <c r="D20" s="113" t="s">
        <v>42</v>
      </c>
      <c r="E20" s="72"/>
      <c r="F20" s="29">
        <f t="shared" si="0"/>
        <v>0</v>
      </c>
      <c r="G20" s="73"/>
      <c r="H20" s="29">
        <f t="shared" si="1"/>
        <v>0</v>
      </c>
      <c r="I20" s="65">
        <f t="shared" si="2"/>
        <v>0</v>
      </c>
      <c r="J20" s="29"/>
    </row>
    <row r="21" spans="1:10" s="12" customFormat="1" ht="21" customHeight="1">
      <c r="A21" s="121">
        <v>6.2</v>
      </c>
      <c r="B21" s="109" t="s">
        <v>474</v>
      </c>
      <c r="C21" s="203"/>
      <c r="D21" s="194"/>
      <c r="E21" s="72"/>
      <c r="F21" s="29"/>
      <c r="G21" s="73"/>
      <c r="H21" s="29"/>
      <c r="I21" s="65"/>
      <c r="J21" s="29"/>
    </row>
    <row r="22" spans="1:10" s="12" customFormat="1" ht="21" customHeight="1">
      <c r="A22" s="116" t="s">
        <v>147</v>
      </c>
      <c r="B22" s="184" t="s">
        <v>475</v>
      </c>
      <c r="C22" s="201"/>
      <c r="D22" s="194"/>
      <c r="E22" s="72"/>
      <c r="F22" s="29"/>
      <c r="G22" s="73"/>
      <c r="H22" s="29"/>
      <c r="I22" s="65"/>
      <c r="J22" s="29"/>
    </row>
    <row r="23" spans="1:10" s="12" customFormat="1" ht="21" customHeight="1">
      <c r="A23" s="116"/>
      <c r="B23" s="184" t="s">
        <v>476</v>
      </c>
      <c r="C23" s="204">
        <v>10</v>
      </c>
      <c r="D23" s="201" t="s">
        <v>11</v>
      </c>
      <c r="E23" s="72"/>
      <c r="F23" s="29">
        <f t="shared" si="0"/>
        <v>0</v>
      </c>
      <c r="G23" s="73"/>
      <c r="H23" s="29">
        <f t="shared" si="1"/>
        <v>0</v>
      </c>
      <c r="I23" s="65">
        <f t="shared" si="2"/>
        <v>0</v>
      </c>
      <c r="J23" s="29"/>
    </row>
    <row r="24" spans="1:10" s="12" customFormat="1" ht="21" customHeight="1">
      <c r="A24" s="116" t="s">
        <v>147</v>
      </c>
      <c r="B24" s="184" t="s">
        <v>477</v>
      </c>
      <c r="C24" s="205"/>
      <c r="D24" s="204"/>
      <c r="E24" s="72"/>
      <c r="F24" s="29"/>
      <c r="G24" s="73"/>
      <c r="H24" s="29"/>
      <c r="I24" s="65"/>
      <c r="J24" s="29"/>
    </row>
    <row r="25" spans="1:10" s="12" customFormat="1" ht="21" customHeight="1">
      <c r="A25" s="116"/>
      <c r="B25" s="184" t="s">
        <v>478</v>
      </c>
      <c r="C25" s="204">
        <v>8.8000000000000007</v>
      </c>
      <c r="D25" s="201" t="s">
        <v>11</v>
      </c>
      <c r="E25" s="72"/>
      <c r="F25" s="29">
        <f t="shared" si="0"/>
        <v>0</v>
      </c>
      <c r="G25" s="73"/>
      <c r="H25" s="29">
        <f t="shared" si="1"/>
        <v>0</v>
      </c>
      <c r="I25" s="65">
        <f t="shared" si="2"/>
        <v>0</v>
      </c>
      <c r="J25" s="29"/>
    </row>
    <row r="26" spans="1:10" s="12" customFormat="1" ht="21" customHeight="1">
      <c r="A26" s="116"/>
      <c r="B26" s="184" t="s">
        <v>479</v>
      </c>
      <c r="C26" s="204">
        <v>11</v>
      </c>
      <c r="D26" s="201" t="s">
        <v>11</v>
      </c>
      <c r="E26" s="72"/>
      <c r="F26" s="29">
        <f t="shared" si="0"/>
        <v>0</v>
      </c>
      <c r="G26" s="73"/>
      <c r="H26" s="29">
        <f t="shared" si="1"/>
        <v>0</v>
      </c>
      <c r="I26" s="65">
        <f t="shared" si="2"/>
        <v>0</v>
      </c>
      <c r="J26" s="29"/>
    </row>
    <row r="27" spans="1:10" s="12" customFormat="1" ht="21" customHeight="1">
      <c r="A27" s="116"/>
      <c r="B27" s="184" t="s">
        <v>480</v>
      </c>
      <c r="C27" s="204">
        <v>8.8000000000000007</v>
      </c>
      <c r="D27" s="201" t="s">
        <v>11</v>
      </c>
      <c r="E27" s="72"/>
      <c r="F27" s="29">
        <f t="shared" si="0"/>
        <v>0</v>
      </c>
      <c r="G27" s="73"/>
      <c r="H27" s="29">
        <f t="shared" si="1"/>
        <v>0</v>
      </c>
      <c r="I27" s="65">
        <f t="shared" si="2"/>
        <v>0</v>
      </c>
      <c r="J27" s="29"/>
    </row>
    <row r="28" spans="1:10" s="12" customFormat="1" ht="21" customHeight="1">
      <c r="A28" s="116"/>
      <c r="B28" s="101" t="s">
        <v>409</v>
      </c>
      <c r="C28" s="105">
        <v>1</v>
      </c>
      <c r="D28" s="103" t="s">
        <v>42</v>
      </c>
      <c r="E28" s="206"/>
      <c r="F28" s="29">
        <f t="shared" si="0"/>
        <v>0</v>
      </c>
      <c r="G28" s="206"/>
      <c r="H28" s="29">
        <f t="shared" si="1"/>
        <v>0</v>
      </c>
      <c r="I28" s="65">
        <f t="shared" si="2"/>
        <v>0</v>
      </c>
      <c r="J28" s="29"/>
    </row>
    <row r="29" spans="1:10" s="12" customFormat="1" ht="21" customHeight="1">
      <c r="A29" s="116"/>
      <c r="B29" s="101" t="s">
        <v>410</v>
      </c>
      <c r="C29" s="105">
        <v>1</v>
      </c>
      <c r="D29" s="103" t="s">
        <v>42</v>
      </c>
      <c r="E29" s="206"/>
      <c r="F29" s="29">
        <f t="shared" si="0"/>
        <v>0</v>
      </c>
      <c r="G29" s="206"/>
      <c r="H29" s="29">
        <f t="shared" si="1"/>
        <v>0</v>
      </c>
      <c r="I29" s="65">
        <f t="shared" si="2"/>
        <v>0</v>
      </c>
      <c r="J29" s="29"/>
    </row>
    <row r="30" spans="1:10" s="12" customFormat="1" ht="21" customHeight="1">
      <c r="A30" s="116" t="s">
        <v>481</v>
      </c>
      <c r="B30" s="184" t="s">
        <v>482</v>
      </c>
      <c r="C30" s="204"/>
      <c r="D30" s="103"/>
      <c r="E30" s="72"/>
      <c r="F30" s="29"/>
      <c r="G30" s="73"/>
      <c r="H30" s="29"/>
      <c r="I30" s="65"/>
      <c r="J30" s="29"/>
    </row>
    <row r="31" spans="1:10" s="12" customFormat="1" ht="21" customHeight="1">
      <c r="A31" s="116"/>
      <c r="B31" s="184" t="s">
        <v>527</v>
      </c>
      <c r="C31" s="204">
        <v>11</v>
      </c>
      <c r="D31" s="201" t="s">
        <v>11</v>
      </c>
      <c r="E31" s="72"/>
      <c r="F31" s="29">
        <f t="shared" si="0"/>
        <v>0</v>
      </c>
      <c r="G31" s="204"/>
      <c r="H31" s="29">
        <f t="shared" si="1"/>
        <v>0</v>
      </c>
      <c r="I31" s="65">
        <f t="shared" si="2"/>
        <v>0</v>
      </c>
      <c r="J31" s="29"/>
    </row>
    <row r="32" spans="1:10" s="12" customFormat="1" ht="21" customHeight="1">
      <c r="A32" s="116"/>
      <c r="B32" s="184" t="s">
        <v>483</v>
      </c>
      <c r="C32" s="204">
        <v>8.8000000000000007</v>
      </c>
      <c r="D32" s="201" t="s">
        <v>11</v>
      </c>
      <c r="E32" s="72"/>
      <c r="F32" s="29">
        <f t="shared" si="0"/>
        <v>0</v>
      </c>
      <c r="G32" s="204"/>
      <c r="H32" s="29">
        <f t="shared" si="1"/>
        <v>0</v>
      </c>
      <c r="I32" s="65">
        <f t="shared" si="2"/>
        <v>0</v>
      </c>
      <c r="J32" s="29"/>
    </row>
    <row r="33" spans="1:10" s="12" customFormat="1" ht="21" customHeight="1">
      <c r="A33" s="116"/>
      <c r="B33" s="184" t="s">
        <v>528</v>
      </c>
      <c r="C33" s="204">
        <v>11</v>
      </c>
      <c r="D33" s="201" t="s">
        <v>11</v>
      </c>
      <c r="E33" s="72"/>
      <c r="F33" s="29">
        <f t="shared" si="0"/>
        <v>0</v>
      </c>
      <c r="G33" s="204"/>
      <c r="H33" s="29">
        <f t="shared" si="1"/>
        <v>0</v>
      </c>
      <c r="I33" s="65">
        <f t="shared" si="2"/>
        <v>0</v>
      </c>
      <c r="J33" s="29"/>
    </row>
    <row r="34" spans="1:10" s="12" customFormat="1" ht="21" customHeight="1">
      <c r="A34" s="116"/>
      <c r="B34" s="184" t="s">
        <v>484</v>
      </c>
      <c r="C34" s="204">
        <v>8.8000000000000007</v>
      </c>
      <c r="D34" s="201" t="s">
        <v>11</v>
      </c>
      <c r="E34" s="72"/>
      <c r="F34" s="29">
        <f t="shared" si="0"/>
        <v>0</v>
      </c>
      <c r="G34" s="204"/>
      <c r="H34" s="29">
        <f t="shared" si="1"/>
        <v>0</v>
      </c>
      <c r="I34" s="65">
        <f t="shared" si="2"/>
        <v>0</v>
      </c>
      <c r="J34" s="29"/>
    </row>
    <row r="35" spans="1:10" s="12" customFormat="1" ht="21" customHeight="1">
      <c r="A35" s="116"/>
      <c r="B35" s="101" t="s">
        <v>485</v>
      </c>
      <c r="C35" s="207">
        <v>1</v>
      </c>
      <c r="D35" s="103" t="s">
        <v>42</v>
      </c>
      <c r="E35" s="206"/>
      <c r="F35" s="29">
        <f t="shared" si="0"/>
        <v>0</v>
      </c>
      <c r="G35" s="206"/>
      <c r="H35" s="29">
        <f t="shared" si="1"/>
        <v>0</v>
      </c>
      <c r="I35" s="65">
        <f t="shared" si="2"/>
        <v>0</v>
      </c>
      <c r="J35" s="29"/>
    </row>
    <row r="36" spans="1:10" s="12" customFormat="1" ht="21" customHeight="1">
      <c r="A36" s="116" t="s">
        <v>486</v>
      </c>
      <c r="B36" s="184" t="s">
        <v>487</v>
      </c>
      <c r="C36" s="204"/>
      <c r="D36" s="201"/>
      <c r="E36" s="72"/>
      <c r="F36" s="29"/>
      <c r="G36" s="73"/>
      <c r="H36" s="29"/>
      <c r="I36" s="65"/>
      <c r="J36" s="29"/>
    </row>
    <row r="37" spans="1:10" s="12" customFormat="1" ht="21" customHeight="1">
      <c r="A37" s="116"/>
      <c r="B37" s="184" t="s">
        <v>488</v>
      </c>
      <c r="C37" s="204">
        <v>18</v>
      </c>
      <c r="D37" s="201" t="s">
        <v>11</v>
      </c>
      <c r="E37" s="72"/>
      <c r="F37" s="29">
        <f t="shared" si="0"/>
        <v>0</v>
      </c>
      <c r="G37" s="73"/>
      <c r="H37" s="29">
        <f t="shared" si="1"/>
        <v>0</v>
      </c>
      <c r="I37" s="65">
        <f t="shared" si="2"/>
        <v>0</v>
      </c>
      <c r="J37" s="29"/>
    </row>
    <row r="38" spans="1:10" s="12" customFormat="1" ht="21" customHeight="1">
      <c r="A38" s="116"/>
      <c r="B38" s="101" t="s">
        <v>409</v>
      </c>
      <c r="C38" s="105">
        <v>1</v>
      </c>
      <c r="D38" s="103" t="s">
        <v>42</v>
      </c>
      <c r="E38" s="206"/>
      <c r="F38" s="29">
        <f t="shared" si="0"/>
        <v>0</v>
      </c>
      <c r="G38" s="206"/>
      <c r="H38" s="29">
        <f t="shared" si="1"/>
        <v>0</v>
      </c>
      <c r="I38" s="65">
        <f t="shared" si="2"/>
        <v>0</v>
      </c>
      <c r="J38" s="29"/>
    </row>
    <row r="39" spans="1:10" s="12" customFormat="1" ht="21" customHeight="1">
      <c r="A39" s="116"/>
      <c r="B39" s="101" t="s">
        <v>410</v>
      </c>
      <c r="C39" s="105">
        <v>1</v>
      </c>
      <c r="D39" s="103" t="s">
        <v>42</v>
      </c>
      <c r="E39" s="206"/>
      <c r="F39" s="29">
        <f t="shared" si="0"/>
        <v>0</v>
      </c>
      <c r="G39" s="206"/>
      <c r="H39" s="29">
        <f t="shared" si="1"/>
        <v>0</v>
      </c>
      <c r="I39" s="65">
        <f t="shared" si="2"/>
        <v>0</v>
      </c>
      <c r="J39" s="29"/>
    </row>
    <row r="40" spans="1:10" s="12" customFormat="1" ht="21" customHeight="1">
      <c r="A40" s="116"/>
      <c r="B40" s="102" t="s">
        <v>411</v>
      </c>
      <c r="C40" s="105">
        <v>1</v>
      </c>
      <c r="D40" s="103" t="s">
        <v>42</v>
      </c>
      <c r="E40" s="206"/>
      <c r="F40" s="29">
        <f t="shared" si="0"/>
        <v>0</v>
      </c>
      <c r="G40" s="206"/>
      <c r="H40" s="29">
        <f t="shared" si="1"/>
        <v>0</v>
      </c>
      <c r="I40" s="65">
        <f t="shared" si="2"/>
        <v>0</v>
      </c>
      <c r="J40" s="29"/>
    </row>
    <row r="41" spans="1:10" s="12" customFormat="1" ht="21" customHeight="1">
      <c r="A41" s="116" t="s">
        <v>489</v>
      </c>
      <c r="B41" s="184" t="s">
        <v>490</v>
      </c>
      <c r="C41" s="204"/>
      <c r="D41" s="201"/>
      <c r="E41" s="72"/>
      <c r="F41" s="29"/>
      <c r="G41" s="73"/>
      <c r="H41" s="29"/>
      <c r="I41" s="65"/>
      <c r="J41" s="29"/>
    </row>
    <row r="42" spans="1:10" s="12" customFormat="1" ht="21" customHeight="1">
      <c r="A42" s="116"/>
      <c r="B42" s="184" t="s">
        <v>491</v>
      </c>
      <c r="C42" s="204">
        <v>19.8</v>
      </c>
      <c r="D42" s="201" t="s">
        <v>11</v>
      </c>
      <c r="E42" s="72"/>
      <c r="F42" s="29">
        <f t="shared" si="0"/>
        <v>0</v>
      </c>
      <c r="G42" s="73"/>
      <c r="H42" s="29">
        <f t="shared" si="1"/>
        <v>0</v>
      </c>
      <c r="I42" s="65">
        <f t="shared" si="2"/>
        <v>0</v>
      </c>
      <c r="J42" s="29"/>
    </row>
    <row r="43" spans="1:10" s="12" customFormat="1" ht="21" customHeight="1">
      <c r="A43" s="116"/>
      <c r="B43" s="101" t="s">
        <v>485</v>
      </c>
      <c r="C43" s="105">
        <v>1</v>
      </c>
      <c r="D43" s="103" t="s">
        <v>42</v>
      </c>
      <c r="E43" s="206"/>
      <c r="F43" s="29">
        <f t="shared" si="0"/>
        <v>0</v>
      </c>
      <c r="G43" s="206"/>
      <c r="H43" s="29">
        <f t="shared" si="1"/>
        <v>0</v>
      </c>
      <c r="I43" s="65">
        <f t="shared" si="2"/>
        <v>0</v>
      </c>
      <c r="J43" s="29"/>
    </row>
    <row r="44" spans="1:10" s="12" customFormat="1" ht="21" customHeight="1">
      <c r="A44" s="122">
        <v>6.3</v>
      </c>
      <c r="B44" s="185" t="s">
        <v>449</v>
      </c>
      <c r="C44" s="204"/>
      <c r="D44" s="194"/>
      <c r="E44" s="72"/>
      <c r="F44" s="29"/>
      <c r="G44" s="73"/>
      <c r="H44" s="29"/>
      <c r="I44" s="65"/>
      <c r="J44" s="29"/>
    </row>
    <row r="45" spans="1:10" s="12" customFormat="1" ht="21" customHeight="1">
      <c r="A45" s="110" t="s">
        <v>492</v>
      </c>
      <c r="B45" s="111" t="s">
        <v>493</v>
      </c>
      <c r="C45" s="204">
        <v>1</v>
      </c>
      <c r="D45" s="103" t="s">
        <v>42</v>
      </c>
      <c r="E45" s="72"/>
      <c r="F45" s="29">
        <f t="shared" si="0"/>
        <v>0</v>
      </c>
      <c r="G45" s="73"/>
      <c r="H45" s="29">
        <f t="shared" si="1"/>
        <v>0</v>
      </c>
      <c r="I45" s="65">
        <f t="shared" si="2"/>
        <v>0</v>
      </c>
      <c r="J45" s="29"/>
    </row>
    <row r="46" spans="1:10" s="12" customFormat="1" ht="21" customHeight="1">
      <c r="A46" s="122">
        <v>6.4</v>
      </c>
      <c r="B46" s="182" t="s">
        <v>494</v>
      </c>
      <c r="C46" s="208"/>
      <c r="D46" s="209"/>
      <c r="E46" s="72"/>
      <c r="F46" s="29"/>
      <c r="G46" s="73"/>
      <c r="H46" s="29"/>
      <c r="I46" s="65"/>
      <c r="J46" s="29"/>
    </row>
    <row r="47" spans="1:10" s="12" customFormat="1" ht="21" customHeight="1">
      <c r="A47" s="116" t="s">
        <v>492</v>
      </c>
      <c r="B47" s="586" t="s">
        <v>495</v>
      </c>
      <c r="C47" s="587">
        <v>0</v>
      </c>
      <c r="D47" s="588" t="s">
        <v>40</v>
      </c>
      <c r="E47" s="582"/>
      <c r="F47" s="583">
        <f t="shared" si="0"/>
        <v>0</v>
      </c>
      <c r="G47" s="584"/>
      <c r="H47" s="583">
        <f t="shared" si="1"/>
        <v>0</v>
      </c>
      <c r="I47" s="585">
        <f t="shared" si="2"/>
        <v>0</v>
      </c>
      <c r="J47" s="29"/>
    </row>
    <row r="48" spans="1:10" s="12" customFormat="1" ht="21" customHeight="1">
      <c r="A48" s="116" t="s">
        <v>496</v>
      </c>
      <c r="B48" s="589" t="s">
        <v>497</v>
      </c>
      <c r="C48" s="590"/>
      <c r="D48" s="591"/>
      <c r="E48" s="582"/>
      <c r="F48" s="583"/>
      <c r="G48" s="584"/>
      <c r="H48" s="583"/>
      <c r="I48" s="585"/>
      <c r="J48" s="551"/>
    </row>
    <row r="49" spans="1:10" s="12" customFormat="1" ht="21" customHeight="1">
      <c r="A49" s="116"/>
      <c r="B49" s="589" t="s">
        <v>498</v>
      </c>
      <c r="C49" s="590">
        <v>0</v>
      </c>
      <c r="D49" s="591" t="s">
        <v>43</v>
      </c>
      <c r="E49" s="582"/>
      <c r="F49" s="583">
        <f t="shared" si="0"/>
        <v>0</v>
      </c>
      <c r="G49" s="584"/>
      <c r="H49" s="583">
        <f t="shared" si="1"/>
        <v>0</v>
      </c>
      <c r="I49" s="585">
        <f t="shared" si="2"/>
        <v>0</v>
      </c>
      <c r="J49" s="29"/>
    </row>
    <row r="50" spans="1:10" s="12" customFormat="1" ht="21" customHeight="1">
      <c r="A50" s="116" t="s">
        <v>499</v>
      </c>
      <c r="B50" s="589" t="s">
        <v>500</v>
      </c>
      <c r="C50" s="590"/>
      <c r="D50" s="591"/>
      <c r="E50" s="582"/>
      <c r="F50" s="583"/>
      <c r="G50" s="584"/>
      <c r="H50" s="583"/>
      <c r="I50" s="585"/>
      <c r="J50" s="551"/>
    </row>
    <row r="51" spans="1:10" s="12" customFormat="1" ht="21" customHeight="1">
      <c r="A51" s="116"/>
      <c r="B51" s="589" t="s">
        <v>501</v>
      </c>
      <c r="C51" s="590">
        <v>0</v>
      </c>
      <c r="D51" s="591" t="s">
        <v>43</v>
      </c>
      <c r="E51" s="582"/>
      <c r="F51" s="583">
        <f t="shared" si="0"/>
        <v>0</v>
      </c>
      <c r="G51" s="584"/>
      <c r="H51" s="583">
        <f t="shared" si="1"/>
        <v>0</v>
      </c>
      <c r="I51" s="585">
        <f t="shared" si="2"/>
        <v>0</v>
      </c>
      <c r="J51" s="29"/>
    </row>
    <row r="52" spans="1:10" s="12" customFormat="1" ht="21" customHeight="1">
      <c r="A52" s="116" t="s">
        <v>502</v>
      </c>
      <c r="B52" s="186" t="s">
        <v>503</v>
      </c>
      <c r="C52" s="201">
        <v>1</v>
      </c>
      <c r="D52" s="194" t="s">
        <v>42</v>
      </c>
      <c r="E52" s="72"/>
      <c r="F52" s="29">
        <f t="shared" si="0"/>
        <v>0</v>
      </c>
      <c r="G52" s="73"/>
      <c r="H52" s="29">
        <f t="shared" si="1"/>
        <v>0</v>
      </c>
      <c r="I52" s="65">
        <f t="shared" si="2"/>
        <v>0</v>
      </c>
      <c r="J52" s="29"/>
    </row>
    <row r="53" spans="1:10" s="12" customFormat="1" ht="21" customHeight="1">
      <c r="A53" s="116" t="s">
        <v>504</v>
      </c>
      <c r="B53" s="107" t="s">
        <v>505</v>
      </c>
      <c r="C53" s="201">
        <v>1</v>
      </c>
      <c r="D53" s="194" t="s">
        <v>42</v>
      </c>
      <c r="E53" s="72"/>
      <c r="F53" s="29">
        <f t="shared" si="0"/>
        <v>0</v>
      </c>
      <c r="G53" s="73"/>
      <c r="H53" s="29">
        <f t="shared" si="1"/>
        <v>0</v>
      </c>
      <c r="I53" s="65">
        <f t="shared" si="2"/>
        <v>0</v>
      </c>
      <c r="J53" s="29"/>
    </row>
    <row r="54" spans="1:10" s="12" customFormat="1" ht="21" customHeight="1">
      <c r="A54" s="116" t="s">
        <v>506</v>
      </c>
      <c r="B54" s="187" t="s">
        <v>507</v>
      </c>
      <c r="C54" s="204">
        <v>1</v>
      </c>
      <c r="D54" s="103" t="s">
        <v>40</v>
      </c>
      <c r="E54" s="72"/>
      <c r="F54" s="29">
        <f t="shared" si="0"/>
        <v>0</v>
      </c>
      <c r="G54" s="73"/>
      <c r="H54" s="29">
        <f t="shared" si="1"/>
        <v>0</v>
      </c>
      <c r="I54" s="65">
        <f t="shared" si="2"/>
        <v>0</v>
      </c>
      <c r="J54" s="29"/>
    </row>
    <row r="55" spans="1:10" s="12" customFormat="1" ht="21" customHeight="1">
      <c r="A55" s="122">
        <v>6.5</v>
      </c>
      <c r="B55" s="106" t="s">
        <v>508</v>
      </c>
      <c r="C55" s="204"/>
      <c r="D55" s="195"/>
      <c r="E55" s="72"/>
      <c r="F55" s="29"/>
      <c r="G55" s="73"/>
      <c r="H55" s="29"/>
      <c r="I55" s="65"/>
      <c r="J55" s="29"/>
    </row>
    <row r="56" spans="1:10" s="12" customFormat="1" ht="21" customHeight="1">
      <c r="A56" s="110" t="s">
        <v>509</v>
      </c>
      <c r="B56" s="111" t="s">
        <v>510</v>
      </c>
      <c r="C56" s="112"/>
      <c r="D56" s="113"/>
      <c r="E56" s="72"/>
      <c r="F56" s="29"/>
      <c r="G56" s="73"/>
      <c r="H56" s="29"/>
      <c r="I56" s="65"/>
      <c r="J56" s="29"/>
    </row>
    <row r="57" spans="1:10" s="12" customFormat="1" ht="21" customHeight="1">
      <c r="A57" s="110"/>
      <c r="B57" s="111" t="s">
        <v>511</v>
      </c>
      <c r="C57" s="112">
        <v>45</v>
      </c>
      <c r="D57" s="113" t="s">
        <v>82</v>
      </c>
      <c r="E57" s="72"/>
      <c r="F57" s="29">
        <f t="shared" si="0"/>
        <v>0</v>
      </c>
      <c r="G57" s="73"/>
      <c r="H57" s="29">
        <f t="shared" si="1"/>
        <v>0</v>
      </c>
      <c r="I57" s="65">
        <f t="shared" si="2"/>
        <v>0</v>
      </c>
      <c r="J57" s="29"/>
    </row>
    <row r="58" spans="1:10" s="12" customFormat="1" ht="21" customHeight="1">
      <c r="A58" s="110" t="s">
        <v>512</v>
      </c>
      <c r="B58" s="111" t="s">
        <v>513</v>
      </c>
      <c r="C58" s="114"/>
      <c r="D58" s="113"/>
      <c r="E58" s="72"/>
      <c r="F58" s="29"/>
      <c r="G58" s="73"/>
      <c r="H58" s="29"/>
      <c r="I58" s="65"/>
      <c r="J58" s="29"/>
    </row>
    <row r="59" spans="1:10" s="12" customFormat="1" ht="21" customHeight="1">
      <c r="A59" s="110"/>
      <c r="B59" s="111" t="s">
        <v>511</v>
      </c>
      <c r="C59" s="112">
        <v>35</v>
      </c>
      <c r="D59" s="113" t="s">
        <v>82</v>
      </c>
      <c r="E59" s="72"/>
      <c r="F59" s="29">
        <f t="shared" si="0"/>
        <v>0</v>
      </c>
      <c r="G59" s="73"/>
      <c r="H59" s="29">
        <f t="shared" si="1"/>
        <v>0</v>
      </c>
      <c r="I59" s="65">
        <f t="shared" si="2"/>
        <v>0</v>
      </c>
      <c r="J59" s="29"/>
    </row>
    <row r="60" spans="1:10" s="12" customFormat="1" ht="21" customHeight="1">
      <c r="A60" s="110"/>
      <c r="B60" s="111" t="s">
        <v>514</v>
      </c>
      <c r="C60" s="115">
        <v>1</v>
      </c>
      <c r="D60" s="100" t="s">
        <v>42</v>
      </c>
      <c r="E60" s="72"/>
      <c r="F60" s="29">
        <f t="shared" si="0"/>
        <v>0</v>
      </c>
      <c r="G60" s="73"/>
      <c r="H60" s="29">
        <f t="shared" si="1"/>
        <v>0</v>
      </c>
      <c r="I60" s="65">
        <f t="shared" si="2"/>
        <v>0</v>
      </c>
      <c r="J60" s="29"/>
    </row>
    <row r="61" spans="1:10" s="12" customFormat="1" ht="21" customHeight="1">
      <c r="A61" s="110" t="s">
        <v>515</v>
      </c>
      <c r="B61" s="111" t="s">
        <v>516</v>
      </c>
      <c r="C61" s="112"/>
      <c r="D61" s="113"/>
      <c r="E61" s="72"/>
      <c r="F61" s="29"/>
      <c r="G61" s="73"/>
      <c r="H61" s="29"/>
      <c r="I61" s="65"/>
      <c r="J61" s="29"/>
    </row>
    <row r="62" spans="1:10" s="12" customFormat="1" ht="21" customHeight="1">
      <c r="A62" s="116"/>
      <c r="B62" s="101" t="s">
        <v>517</v>
      </c>
      <c r="C62" s="114"/>
      <c r="D62" s="100"/>
      <c r="E62" s="72"/>
      <c r="F62" s="29"/>
      <c r="G62" s="73"/>
      <c r="H62" s="29"/>
      <c r="I62" s="65"/>
      <c r="J62" s="29"/>
    </row>
    <row r="63" spans="1:10" s="12" customFormat="1" ht="21" customHeight="1">
      <c r="A63" s="116"/>
      <c r="B63" s="101" t="s">
        <v>518</v>
      </c>
      <c r="C63" s="112">
        <v>33</v>
      </c>
      <c r="D63" s="117" t="s">
        <v>519</v>
      </c>
      <c r="E63" s="72"/>
      <c r="F63" s="29">
        <f t="shared" si="0"/>
        <v>0</v>
      </c>
      <c r="G63" s="73"/>
      <c r="H63" s="29">
        <f t="shared" si="1"/>
        <v>0</v>
      </c>
      <c r="I63" s="65">
        <f t="shared" si="2"/>
        <v>0</v>
      </c>
      <c r="J63" s="29"/>
    </row>
    <row r="64" spans="1:10" s="12" customFormat="1" ht="21" customHeight="1">
      <c r="A64" s="110">
        <v>6.6</v>
      </c>
      <c r="B64" s="185" t="s">
        <v>449</v>
      </c>
      <c r="C64" s="204"/>
      <c r="D64" s="194"/>
      <c r="E64" s="72"/>
      <c r="F64" s="29"/>
      <c r="G64" s="73"/>
      <c r="H64" s="29"/>
      <c r="I64" s="65"/>
      <c r="J64" s="29"/>
    </row>
    <row r="65" spans="1:10" s="12" customFormat="1" ht="21" customHeight="1">
      <c r="A65" s="110" t="s">
        <v>520</v>
      </c>
      <c r="B65" s="111" t="s">
        <v>493</v>
      </c>
      <c r="C65" s="204">
        <v>1</v>
      </c>
      <c r="D65" s="103" t="s">
        <v>42</v>
      </c>
      <c r="E65" s="72"/>
      <c r="F65" s="29">
        <f t="shared" si="0"/>
        <v>0</v>
      </c>
      <c r="G65" s="73"/>
      <c r="H65" s="29">
        <f t="shared" si="1"/>
        <v>0</v>
      </c>
      <c r="I65" s="65">
        <f t="shared" si="2"/>
        <v>0</v>
      </c>
      <c r="J65" s="29"/>
    </row>
    <row r="66" spans="1:10" s="12" customFormat="1" ht="21" customHeight="1">
      <c r="A66" s="18"/>
      <c r="B66" s="118"/>
      <c r="C66" s="21"/>
      <c r="D66" s="18"/>
      <c r="E66" s="22"/>
      <c r="F66" s="23"/>
      <c r="G66" s="22"/>
      <c r="H66" s="23"/>
      <c r="I66" s="23"/>
      <c r="J66" s="29"/>
    </row>
    <row r="67" spans="1:10" s="12" customFormat="1" ht="21" customHeight="1" thickBot="1">
      <c r="A67" s="125"/>
      <c r="B67" s="126" t="str">
        <f>"รวมจำนวน 1 อาคาร (อาคารพักนักศึกษา) "&amp;$B$10</f>
        <v>รวมจำนวน 1 อาคาร (อาคารพักนักศึกษา) หมวดงานระบบปรับอากาศ</v>
      </c>
      <c r="C67" s="127"/>
      <c r="D67" s="125"/>
      <c r="E67" s="128"/>
      <c r="F67" s="129">
        <f>SUM(F14:F66)</f>
        <v>0</v>
      </c>
      <c r="G67" s="128"/>
      <c r="H67" s="129">
        <f t="shared" ref="H67:I67" si="3">SUM(H14:H66)</f>
        <v>0</v>
      </c>
      <c r="I67" s="129">
        <f t="shared" si="3"/>
        <v>0</v>
      </c>
      <c r="J67" s="217"/>
    </row>
    <row r="68" spans="1:10" s="12" customFormat="1" ht="21" customHeight="1" thickTop="1" thickBot="1">
      <c r="A68" s="74"/>
      <c r="B68" s="75" t="str">
        <f>"รวมจำนวน 6 อาคาร (อาคารพักนักศึกษา) "&amp;$B$10</f>
        <v>รวมจำนวน 6 อาคาร (อาคารพักนักศึกษา) หมวดงานระบบปรับอากาศ</v>
      </c>
      <c r="C68" s="76"/>
      <c r="D68" s="74"/>
      <c r="E68" s="77"/>
      <c r="F68" s="78">
        <f>F67*6</f>
        <v>0</v>
      </c>
      <c r="G68" s="77"/>
      <c r="H68" s="78">
        <f t="shared" ref="H68:I68" si="4">H67*6</f>
        <v>0</v>
      </c>
      <c r="I68" s="78">
        <f t="shared" si="4"/>
        <v>0</v>
      </c>
      <c r="J68" s="218"/>
    </row>
    <row r="69" spans="1:10" s="12" customFormat="1" ht="21" customHeight="1" thickTop="1">
      <c r="A69" s="18"/>
      <c r="B69" s="118"/>
      <c r="C69" s="21"/>
      <c r="D69" s="18"/>
      <c r="E69" s="22"/>
      <c r="F69" s="23"/>
      <c r="G69" s="22"/>
      <c r="H69" s="23"/>
      <c r="I69" s="23"/>
      <c r="J69" s="29"/>
    </row>
    <row r="70" spans="1:10" s="120" customFormat="1" ht="21" customHeight="1">
      <c r="A70" s="196"/>
      <c r="B70" s="181" t="s">
        <v>453</v>
      </c>
      <c r="C70" s="197"/>
      <c r="D70" s="198"/>
      <c r="E70" s="199"/>
      <c r="F70" s="200"/>
      <c r="G70" s="199"/>
      <c r="H70" s="200"/>
      <c r="I70" s="200"/>
      <c r="J70" s="216"/>
    </row>
    <row r="71" spans="1:10" s="12" customFormat="1" ht="21" customHeight="1">
      <c r="A71" s="116">
        <v>6.1</v>
      </c>
      <c r="B71" s="182" t="s">
        <v>463</v>
      </c>
      <c r="C71" s="201"/>
      <c r="D71" s="194"/>
      <c r="E71" s="22"/>
      <c r="F71" s="23"/>
      <c r="G71" s="22"/>
      <c r="H71" s="23"/>
      <c r="I71" s="23"/>
      <c r="J71" s="29"/>
    </row>
    <row r="72" spans="1:10" s="12" customFormat="1" ht="21" customHeight="1">
      <c r="A72" s="116" t="s">
        <v>145</v>
      </c>
      <c r="B72" s="183" t="s">
        <v>464</v>
      </c>
      <c r="C72" s="192"/>
      <c r="D72" s="202"/>
      <c r="E72" s="22"/>
      <c r="F72" s="23"/>
      <c r="G72" s="22"/>
      <c r="H72" s="23"/>
      <c r="I72" s="23"/>
      <c r="J72" s="29"/>
    </row>
    <row r="73" spans="1:10" s="12" customFormat="1" ht="21" customHeight="1">
      <c r="A73" s="116"/>
      <c r="B73" s="183" t="s">
        <v>465</v>
      </c>
      <c r="C73" s="192">
        <v>0</v>
      </c>
      <c r="D73" s="202" t="s">
        <v>43</v>
      </c>
      <c r="E73" s="72"/>
      <c r="F73" s="29">
        <f t="shared" ref="F73:F126" si="5">ROUND(E73*C73,2)</f>
        <v>0</v>
      </c>
      <c r="G73" s="73"/>
      <c r="H73" s="29">
        <f t="shared" ref="H73:H126" si="6">ROUND(G73*C73,2)</f>
        <v>0</v>
      </c>
      <c r="I73" s="65">
        <f t="shared" ref="I73:I126" si="7">+F73+H73</f>
        <v>0</v>
      </c>
      <c r="J73" s="29"/>
    </row>
    <row r="74" spans="1:10" s="12" customFormat="1" ht="21" customHeight="1">
      <c r="A74" s="116"/>
      <c r="B74" s="183" t="s">
        <v>466</v>
      </c>
      <c r="C74" s="192">
        <v>0</v>
      </c>
      <c r="D74" s="202" t="s">
        <v>43</v>
      </c>
      <c r="E74" s="72"/>
      <c r="F74" s="29">
        <f t="shared" si="5"/>
        <v>0</v>
      </c>
      <c r="G74" s="73"/>
      <c r="H74" s="29">
        <f t="shared" si="6"/>
        <v>0</v>
      </c>
      <c r="I74" s="65">
        <f t="shared" si="7"/>
        <v>0</v>
      </c>
      <c r="J74" s="29"/>
    </row>
    <row r="75" spans="1:10" s="12" customFormat="1" ht="21" customHeight="1">
      <c r="A75" s="116" t="s">
        <v>146</v>
      </c>
      <c r="B75" s="188" t="s">
        <v>521</v>
      </c>
      <c r="C75" s="192"/>
      <c r="D75" s="193"/>
      <c r="E75" s="72"/>
      <c r="F75" s="29"/>
      <c r="G75" s="73"/>
      <c r="H75" s="29"/>
      <c r="I75" s="65"/>
      <c r="J75" s="29"/>
    </row>
    <row r="76" spans="1:10" s="12" customFormat="1" ht="21" customHeight="1">
      <c r="A76" s="116"/>
      <c r="B76" s="189" t="s">
        <v>522</v>
      </c>
      <c r="C76" s="192">
        <v>0</v>
      </c>
      <c r="D76" s="202" t="s">
        <v>43</v>
      </c>
      <c r="E76" s="72"/>
      <c r="F76" s="29">
        <f t="shared" si="5"/>
        <v>0</v>
      </c>
      <c r="G76" s="73"/>
      <c r="H76" s="29">
        <f t="shared" si="6"/>
        <v>0</v>
      </c>
      <c r="I76" s="65">
        <f t="shared" si="7"/>
        <v>0</v>
      </c>
      <c r="J76" s="29"/>
    </row>
    <row r="77" spans="1:10" s="12" customFormat="1" ht="21" customHeight="1">
      <c r="A77" s="116" t="s">
        <v>472</v>
      </c>
      <c r="B77" s="107" t="s">
        <v>467</v>
      </c>
      <c r="C77" s="201">
        <v>1</v>
      </c>
      <c r="D77" s="194" t="s">
        <v>42</v>
      </c>
      <c r="E77" s="72"/>
      <c r="F77" s="29">
        <f t="shared" si="5"/>
        <v>0</v>
      </c>
      <c r="G77" s="73"/>
      <c r="H77" s="29">
        <f t="shared" si="6"/>
        <v>0</v>
      </c>
      <c r="I77" s="65">
        <f t="shared" si="7"/>
        <v>0</v>
      </c>
      <c r="J77" s="29"/>
    </row>
    <row r="78" spans="1:10" s="12" customFormat="1" ht="21" customHeight="1">
      <c r="A78" s="116" t="s">
        <v>523</v>
      </c>
      <c r="B78" s="107" t="s">
        <v>397</v>
      </c>
      <c r="C78" s="201">
        <v>1</v>
      </c>
      <c r="D78" s="194" t="s">
        <v>42</v>
      </c>
      <c r="E78" s="72"/>
      <c r="F78" s="29">
        <f t="shared" si="5"/>
        <v>0</v>
      </c>
      <c r="G78" s="73"/>
      <c r="H78" s="29">
        <f t="shared" si="6"/>
        <v>0</v>
      </c>
      <c r="I78" s="65">
        <f t="shared" si="7"/>
        <v>0</v>
      </c>
      <c r="J78" s="29"/>
    </row>
    <row r="79" spans="1:10" s="12" customFormat="1" ht="21" customHeight="1">
      <c r="A79" s="116" t="s">
        <v>524</v>
      </c>
      <c r="B79" s="107" t="s">
        <v>470</v>
      </c>
      <c r="C79" s="117"/>
      <c r="D79" s="113"/>
      <c r="E79" s="72"/>
      <c r="F79" s="29"/>
      <c r="G79" s="73"/>
      <c r="H79" s="29"/>
      <c r="I79" s="65"/>
      <c r="J79" s="29"/>
    </row>
    <row r="80" spans="1:10" s="12" customFormat="1" ht="21" customHeight="1">
      <c r="A80" s="116"/>
      <c r="B80" s="108" t="s">
        <v>471</v>
      </c>
      <c r="C80" s="117">
        <v>2</v>
      </c>
      <c r="D80" s="117" t="s">
        <v>40</v>
      </c>
      <c r="E80" s="72"/>
      <c r="F80" s="29">
        <f t="shared" si="5"/>
        <v>0</v>
      </c>
      <c r="G80" s="73"/>
      <c r="H80" s="29">
        <f t="shared" si="6"/>
        <v>0</v>
      </c>
      <c r="I80" s="65">
        <f t="shared" si="7"/>
        <v>0</v>
      </c>
      <c r="J80" s="29"/>
    </row>
    <row r="81" spans="1:10" s="12" customFormat="1" ht="21" customHeight="1">
      <c r="A81" s="116"/>
      <c r="B81" s="108" t="s">
        <v>525</v>
      </c>
      <c r="C81" s="117">
        <v>24</v>
      </c>
      <c r="D81" s="117" t="s">
        <v>40</v>
      </c>
      <c r="E81" s="72"/>
      <c r="F81" s="29">
        <f t="shared" si="5"/>
        <v>0</v>
      </c>
      <c r="G81" s="73"/>
      <c r="H81" s="29">
        <f t="shared" si="6"/>
        <v>0</v>
      </c>
      <c r="I81" s="65">
        <f t="shared" si="7"/>
        <v>0</v>
      </c>
      <c r="J81" s="29"/>
    </row>
    <row r="82" spans="1:10" s="12" customFormat="1" ht="21" customHeight="1">
      <c r="A82" s="116" t="s">
        <v>526</v>
      </c>
      <c r="B82" s="107" t="s">
        <v>473</v>
      </c>
      <c r="C82" s="117">
        <v>1</v>
      </c>
      <c r="D82" s="113" t="s">
        <v>42</v>
      </c>
      <c r="E82" s="72"/>
      <c r="F82" s="29">
        <f t="shared" si="5"/>
        <v>0</v>
      </c>
      <c r="G82" s="73"/>
      <c r="H82" s="29">
        <f t="shared" si="6"/>
        <v>0</v>
      </c>
      <c r="I82" s="65">
        <f t="shared" si="7"/>
        <v>0</v>
      </c>
      <c r="J82" s="29"/>
    </row>
    <row r="83" spans="1:10" s="12" customFormat="1" ht="21" customHeight="1">
      <c r="A83" s="121">
        <v>6.2</v>
      </c>
      <c r="B83" s="109" t="s">
        <v>474</v>
      </c>
      <c r="C83" s="203"/>
      <c r="D83" s="194"/>
      <c r="E83" s="72"/>
      <c r="F83" s="29"/>
      <c r="G83" s="73"/>
      <c r="H83" s="29"/>
      <c r="I83" s="65"/>
      <c r="J83" s="29"/>
    </row>
    <row r="84" spans="1:10" s="12" customFormat="1" ht="21" customHeight="1">
      <c r="A84" s="116" t="s">
        <v>147</v>
      </c>
      <c r="B84" s="184" t="s">
        <v>475</v>
      </c>
      <c r="C84" s="201"/>
      <c r="D84" s="194"/>
      <c r="E84" s="72"/>
      <c r="F84" s="29"/>
      <c r="G84" s="73"/>
      <c r="H84" s="29"/>
      <c r="I84" s="65"/>
      <c r="J84" s="29"/>
    </row>
    <row r="85" spans="1:10" s="12" customFormat="1" ht="21" customHeight="1">
      <c r="A85" s="116"/>
      <c r="B85" s="184" t="s">
        <v>476</v>
      </c>
      <c r="C85" s="204">
        <v>10</v>
      </c>
      <c r="D85" s="201" t="s">
        <v>11</v>
      </c>
      <c r="E85" s="72"/>
      <c r="F85" s="29">
        <f t="shared" si="5"/>
        <v>0</v>
      </c>
      <c r="G85" s="73"/>
      <c r="H85" s="29">
        <f t="shared" si="6"/>
        <v>0</v>
      </c>
      <c r="I85" s="65">
        <f t="shared" si="7"/>
        <v>0</v>
      </c>
      <c r="J85" s="29"/>
    </row>
    <row r="86" spans="1:10" s="12" customFormat="1" ht="21" customHeight="1">
      <c r="A86" s="116" t="s">
        <v>481</v>
      </c>
      <c r="B86" s="184" t="s">
        <v>477</v>
      </c>
      <c r="C86" s="205"/>
      <c r="D86" s="204"/>
      <c r="E86" s="72"/>
      <c r="F86" s="29"/>
      <c r="G86" s="73"/>
      <c r="H86" s="29"/>
      <c r="I86" s="65"/>
      <c r="J86" s="29"/>
    </row>
    <row r="87" spans="1:10" s="12" customFormat="1" ht="21" customHeight="1">
      <c r="A87" s="116"/>
      <c r="B87" s="184" t="s">
        <v>478</v>
      </c>
      <c r="C87" s="204">
        <v>148.5</v>
      </c>
      <c r="D87" s="201" t="s">
        <v>11</v>
      </c>
      <c r="E87" s="72"/>
      <c r="F87" s="29">
        <f t="shared" si="5"/>
        <v>0</v>
      </c>
      <c r="G87" s="73"/>
      <c r="H87" s="29">
        <f t="shared" si="6"/>
        <v>0</v>
      </c>
      <c r="I87" s="65">
        <f t="shared" si="7"/>
        <v>0</v>
      </c>
      <c r="J87" s="29"/>
    </row>
    <row r="88" spans="1:10" s="12" customFormat="1" ht="21" customHeight="1">
      <c r="A88" s="116"/>
      <c r="B88" s="184" t="s">
        <v>479</v>
      </c>
      <c r="C88" s="204">
        <v>11</v>
      </c>
      <c r="D88" s="201" t="s">
        <v>11</v>
      </c>
      <c r="E88" s="72"/>
      <c r="F88" s="29">
        <f t="shared" si="5"/>
        <v>0</v>
      </c>
      <c r="G88" s="73"/>
      <c r="H88" s="29">
        <f t="shared" si="6"/>
        <v>0</v>
      </c>
      <c r="I88" s="65">
        <f t="shared" si="7"/>
        <v>0</v>
      </c>
      <c r="J88" s="29"/>
    </row>
    <row r="89" spans="1:10" s="12" customFormat="1" ht="21" customHeight="1">
      <c r="A89" s="116"/>
      <c r="B89" s="184" t="s">
        <v>480</v>
      </c>
      <c r="C89" s="204">
        <v>148.5</v>
      </c>
      <c r="D89" s="201" t="s">
        <v>11</v>
      </c>
      <c r="E89" s="72"/>
      <c r="F89" s="29">
        <f t="shared" si="5"/>
        <v>0</v>
      </c>
      <c r="G89" s="73"/>
      <c r="H89" s="29">
        <f t="shared" si="6"/>
        <v>0</v>
      </c>
      <c r="I89" s="65">
        <f t="shared" si="7"/>
        <v>0</v>
      </c>
      <c r="J89" s="29"/>
    </row>
    <row r="90" spans="1:10" s="12" customFormat="1" ht="21" customHeight="1">
      <c r="A90" s="116"/>
      <c r="B90" s="101" t="s">
        <v>409</v>
      </c>
      <c r="C90" s="105">
        <v>1</v>
      </c>
      <c r="D90" s="103" t="s">
        <v>42</v>
      </c>
      <c r="E90" s="206"/>
      <c r="F90" s="29">
        <f t="shared" si="5"/>
        <v>0</v>
      </c>
      <c r="G90" s="206"/>
      <c r="H90" s="29">
        <f t="shared" si="6"/>
        <v>0</v>
      </c>
      <c r="I90" s="65">
        <f t="shared" si="7"/>
        <v>0</v>
      </c>
      <c r="J90" s="29"/>
    </row>
    <row r="91" spans="1:10" s="12" customFormat="1" ht="21" customHeight="1">
      <c r="A91" s="116"/>
      <c r="B91" s="101" t="s">
        <v>410</v>
      </c>
      <c r="C91" s="105">
        <v>1</v>
      </c>
      <c r="D91" s="103" t="s">
        <v>42</v>
      </c>
      <c r="E91" s="206"/>
      <c r="F91" s="29">
        <f t="shared" si="5"/>
        <v>0</v>
      </c>
      <c r="G91" s="206"/>
      <c r="H91" s="29">
        <f t="shared" si="6"/>
        <v>0</v>
      </c>
      <c r="I91" s="65">
        <f t="shared" si="7"/>
        <v>0</v>
      </c>
      <c r="J91" s="29"/>
    </row>
    <row r="92" spans="1:10" s="12" customFormat="1" ht="21" customHeight="1">
      <c r="A92" s="116" t="s">
        <v>486</v>
      </c>
      <c r="B92" s="184" t="s">
        <v>482</v>
      </c>
      <c r="C92" s="204"/>
      <c r="D92" s="103"/>
      <c r="E92" s="72"/>
      <c r="F92" s="29"/>
      <c r="G92" s="73"/>
      <c r="H92" s="29"/>
      <c r="I92" s="65"/>
      <c r="J92" s="29"/>
    </row>
    <row r="93" spans="1:10" s="12" customFormat="1" ht="21" customHeight="1">
      <c r="A93" s="116"/>
      <c r="B93" s="184" t="s">
        <v>527</v>
      </c>
      <c r="C93" s="204">
        <v>11</v>
      </c>
      <c r="D93" s="201" t="s">
        <v>11</v>
      </c>
      <c r="E93" s="72"/>
      <c r="F93" s="29">
        <f t="shared" si="5"/>
        <v>0</v>
      </c>
      <c r="G93" s="73"/>
      <c r="H93" s="29">
        <f t="shared" si="6"/>
        <v>0</v>
      </c>
      <c r="I93" s="65">
        <f t="shared" si="7"/>
        <v>0</v>
      </c>
      <c r="J93" s="29"/>
    </row>
    <row r="94" spans="1:10" s="12" customFormat="1" ht="21" customHeight="1">
      <c r="A94" s="116"/>
      <c r="B94" s="184" t="s">
        <v>483</v>
      </c>
      <c r="C94" s="204">
        <v>148.5</v>
      </c>
      <c r="D94" s="201" t="s">
        <v>11</v>
      </c>
      <c r="E94" s="72"/>
      <c r="F94" s="29">
        <f t="shared" si="5"/>
        <v>0</v>
      </c>
      <c r="G94" s="73"/>
      <c r="H94" s="29">
        <f t="shared" si="6"/>
        <v>0</v>
      </c>
      <c r="I94" s="65">
        <f t="shared" si="7"/>
        <v>0</v>
      </c>
      <c r="J94" s="29"/>
    </row>
    <row r="95" spans="1:10" s="12" customFormat="1" ht="21" customHeight="1">
      <c r="A95" s="116"/>
      <c r="B95" s="184" t="s">
        <v>528</v>
      </c>
      <c r="C95" s="204">
        <v>11</v>
      </c>
      <c r="D95" s="201" t="s">
        <v>11</v>
      </c>
      <c r="E95" s="72"/>
      <c r="F95" s="29">
        <f t="shared" si="5"/>
        <v>0</v>
      </c>
      <c r="G95" s="73"/>
      <c r="H95" s="29">
        <f t="shared" si="6"/>
        <v>0</v>
      </c>
      <c r="I95" s="65">
        <f t="shared" si="7"/>
        <v>0</v>
      </c>
      <c r="J95" s="29"/>
    </row>
    <row r="96" spans="1:10" s="12" customFormat="1" ht="21" customHeight="1">
      <c r="A96" s="116"/>
      <c r="B96" s="184" t="s">
        <v>484</v>
      </c>
      <c r="C96" s="204">
        <v>148.5</v>
      </c>
      <c r="D96" s="201" t="s">
        <v>11</v>
      </c>
      <c r="E96" s="72"/>
      <c r="F96" s="29">
        <f t="shared" si="5"/>
        <v>0</v>
      </c>
      <c r="G96" s="73"/>
      <c r="H96" s="29">
        <f t="shared" si="6"/>
        <v>0</v>
      </c>
      <c r="I96" s="65">
        <f t="shared" si="7"/>
        <v>0</v>
      </c>
      <c r="J96" s="29"/>
    </row>
    <row r="97" spans="1:10" s="12" customFormat="1" ht="21" customHeight="1">
      <c r="A97" s="116"/>
      <c r="B97" s="101" t="s">
        <v>485</v>
      </c>
      <c r="C97" s="207">
        <v>1</v>
      </c>
      <c r="D97" s="103" t="s">
        <v>42</v>
      </c>
      <c r="E97" s="206"/>
      <c r="F97" s="29">
        <f t="shared" si="5"/>
        <v>0</v>
      </c>
      <c r="G97" s="206"/>
      <c r="H97" s="29">
        <f t="shared" si="6"/>
        <v>0</v>
      </c>
      <c r="I97" s="65">
        <f t="shared" si="7"/>
        <v>0</v>
      </c>
      <c r="J97" s="29"/>
    </row>
    <row r="98" spans="1:10" s="12" customFormat="1" ht="21" customHeight="1">
      <c r="A98" s="116" t="s">
        <v>489</v>
      </c>
      <c r="B98" s="184" t="s">
        <v>487</v>
      </c>
      <c r="C98" s="204"/>
      <c r="D98" s="201"/>
      <c r="E98" s="72"/>
      <c r="F98" s="29"/>
      <c r="G98" s="73"/>
      <c r="H98" s="29"/>
      <c r="I98" s="65"/>
      <c r="J98" s="29"/>
    </row>
    <row r="99" spans="1:10" s="12" customFormat="1" ht="21" customHeight="1">
      <c r="A99" s="116"/>
      <c r="B99" s="184" t="s">
        <v>488</v>
      </c>
      <c r="C99" s="204">
        <v>120</v>
      </c>
      <c r="D99" s="201" t="s">
        <v>11</v>
      </c>
      <c r="E99" s="72"/>
      <c r="F99" s="29">
        <f t="shared" si="5"/>
        <v>0</v>
      </c>
      <c r="G99" s="73"/>
      <c r="H99" s="29">
        <f t="shared" si="6"/>
        <v>0</v>
      </c>
      <c r="I99" s="65">
        <f t="shared" si="7"/>
        <v>0</v>
      </c>
      <c r="J99" s="29"/>
    </row>
    <row r="100" spans="1:10" s="12" customFormat="1" ht="21" customHeight="1">
      <c r="A100" s="116"/>
      <c r="B100" s="101" t="s">
        <v>409</v>
      </c>
      <c r="C100" s="105">
        <v>1</v>
      </c>
      <c r="D100" s="103" t="s">
        <v>42</v>
      </c>
      <c r="E100" s="206"/>
      <c r="F100" s="29">
        <f t="shared" si="5"/>
        <v>0</v>
      </c>
      <c r="G100" s="206"/>
      <c r="H100" s="29">
        <f t="shared" si="6"/>
        <v>0</v>
      </c>
      <c r="I100" s="65">
        <f t="shared" si="7"/>
        <v>0</v>
      </c>
      <c r="J100" s="29"/>
    </row>
    <row r="101" spans="1:10" s="12" customFormat="1" ht="21" customHeight="1">
      <c r="A101" s="116"/>
      <c r="B101" s="101" t="s">
        <v>410</v>
      </c>
      <c r="C101" s="105">
        <v>1</v>
      </c>
      <c r="D101" s="103" t="s">
        <v>42</v>
      </c>
      <c r="E101" s="206"/>
      <c r="F101" s="29">
        <f t="shared" si="5"/>
        <v>0</v>
      </c>
      <c r="G101" s="206"/>
      <c r="H101" s="29">
        <f t="shared" si="6"/>
        <v>0</v>
      </c>
      <c r="I101" s="65">
        <f t="shared" si="7"/>
        <v>0</v>
      </c>
      <c r="J101" s="29"/>
    </row>
    <row r="102" spans="1:10" s="12" customFormat="1" ht="21" customHeight="1">
      <c r="A102" s="116"/>
      <c r="B102" s="102" t="s">
        <v>411</v>
      </c>
      <c r="C102" s="105">
        <v>1</v>
      </c>
      <c r="D102" s="103" t="s">
        <v>42</v>
      </c>
      <c r="E102" s="206"/>
      <c r="F102" s="29">
        <f t="shared" si="5"/>
        <v>0</v>
      </c>
      <c r="G102" s="206"/>
      <c r="H102" s="29">
        <f t="shared" si="6"/>
        <v>0</v>
      </c>
      <c r="I102" s="65">
        <f t="shared" si="7"/>
        <v>0</v>
      </c>
      <c r="J102" s="29"/>
    </row>
    <row r="103" spans="1:10" s="12" customFormat="1" ht="21" customHeight="1">
      <c r="A103" s="116" t="s">
        <v>529</v>
      </c>
      <c r="B103" s="184" t="s">
        <v>490</v>
      </c>
      <c r="C103" s="204"/>
      <c r="D103" s="201"/>
      <c r="E103" s="72"/>
      <c r="F103" s="29"/>
      <c r="G103" s="73"/>
      <c r="H103" s="29"/>
      <c r="I103" s="65"/>
      <c r="J103" s="29"/>
    </row>
    <row r="104" spans="1:10" s="12" customFormat="1" ht="21" customHeight="1">
      <c r="A104" s="116"/>
      <c r="B104" s="184" t="s">
        <v>491</v>
      </c>
      <c r="C104" s="204">
        <v>120</v>
      </c>
      <c r="D104" s="201" t="s">
        <v>11</v>
      </c>
      <c r="E104" s="72"/>
      <c r="F104" s="29">
        <f t="shared" si="5"/>
        <v>0</v>
      </c>
      <c r="G104" s="73"/>
      <c r="H104" s="29">
        <f t="shared" si="6"/>
        <v>0</v>
      </c>
      <c r="I104" s="65">
        <f t="shared" si="7"/>
        <v>0</v>
      </c>
      <c r="J104" s="29"/>
    </row>
    <row r="105" spans="1:10" s="12" customFormat="1" ht="21" customHeight="1">
      <c r="A105" s="116"/>
      <c r="B105" s="101" t="s">
        <v>485</v>
      </c>
      <c r="C105" s="105">
        <v>1</v>
      </c>
      <c r="D105" s="103" t="s">
        <v>42</v>
      </c>
      <c r="E105" s="206"/>
      <c r="F105" s="29">
        <f t="shared" si="5"/>
        <v>0</v>
      </c>
      <c r="G105" s="206"/>
      <c r="H105" s="29">
        <f t="shared" si="6"/>
        <v>0</v>
      </c>
      <c r="I105" s="65">
        <f t="shared" si="7"/>
        <v>0</v>
      </c>
      <c r="J105" s="29"/>
    </row>
    <row r="106" spans="1:10" s="12" customFormat="1" ht="21" customHeight="1">
      <c r="A106" s="122">
        <v>6.4</v>
      </c>
      <c r="B106" s="185" t="s">
        <v>449</v>
      </c>
      <c r="C106" s="204"/>
      <c r="D106" s="194"/>
      <c r="E106" s="72"/>
      <c r="F106" s="29"/>
      <c r="G106" s="73"/>
      <c r="H106" s="29"/>
      <c r="I106" s="65"/>
      <c r="J106" s="29"/>
    </row>
    <row r="107" spans="1:10" s="12" customFormat="1" ht="21" customHeight="1">
      <c r="A107" s="110" t="s">
        <v>492</v>
      </c>
      <c r="B107" s="111" t="s">
        <v>493</v>
      </c>
      <c r="C107" s="204">
        <v>1</v>
      </c>
      <c r="D107" s="103" t="s">
        <v>42</v>
      </c>
      <c r="E107" s="72"/>
      <c r="F107" s="29">
        <f t="shared" si="5"/>
        <v>0</v>
      </c>
      <c r="G107" s="73"/>
      <c r="H107" s="29">
        <f t="shared" si="6"/>
        <v>0</v>
      </c>
      <c r="I107" s="65">
        <f t="shared" si="7"/>
        <v>0</v>
      </c>
      <c r="J107" s="29"/>
    </row>
    <row r="108" spans="1:10" s="12" customFormat="1" ht="21" customHeight="1">
      <c r="A108" s="122">
        <v>6.5</v>
      </c>
      <c r="B108" s="182" t="s">
        <v>494</v>
      </c>
      <c r="C108" s="208"/>
      <c r="D108" s="209"/>
      <c r="E108" s="72"/>
      <c r="F108" s="29"/>
      <c r="G108" s="73"/>
      <c r="H108" s="29"/>
      <c r="I108" s="65"/>
      <c r="J108" s="29"/>
    </row>
    <row r="109" spans="1:10" s="12" customFormat="1" ht="21" customHeight="1">
      <c r="A109" s="116" t="s">
        <v>530</v>
      </c>
      <c r="B109" s="186" t="s">
        <v>497</v>
      </c>
      <c r="C109" s="201"/>
      <c r="D109" s="194"/>
      <c r="E109" s="72"/>
      <c r="F109" s="29"/>
      <c r="G109" s="73"/>
      <c r="H109" s="29"/>
      <c r="I109" s="65"/>
      <c r="J109" s="29"/>
    </row>
    <row r="110" spans="1:10" s="12" customFormat="1" ht="21" customHeight="1">
      <c r="A110" s="116"/>
      <c r="B110" s="186" t="s">
        <v>498</v>
      </c>
      <c r="C110" s="201">
        <v>0</v>
      </c>
      <c r="D110" s="194" t="s">
        <v>43</v>
      </c>
      <c r="E110" s="72"/>
      <c r="F110" s="29">
        <f t="shared" si="5"/>
        <v>0</v>
      </c>
      <c r="G110" s="73"/>
      <c r="H110" s="29">
        <f t="shared" si="6"/>
        <v>0</v>
      </c>
      <c r="I110" s="65">
        <f t="shared" si="7"/>
        <v>0</v>
      </c>
      <c r="J110" s="29"/>
    </row>
    <row r="111" spans="1:10" s="20" customFormat="1" ht="21" customHeight="1">
      <c r="A111" s="116" t="s">
        <v>531</v>
      </c>
      <c r="B111" s="186" t="s">
        <v>500</v>
      </c>
      <c r="C111" s="201"/>
      <c r="D111" s="194"/>
      <c r="E111" s="72"/>
      <c r="F111" s="29"/>
      <c r="G111" s="73"/>
      <c r="H111" s="29"/>
      <c r="I111" s="65"/>
      <c r="J111" s="25"/>
    </row>
    <row r="112" spans="1:10" s="20" customFormat="1" ht="21" customHeight="1">
      <c r="A112" s="116"/>
      <c r="B112" s="186" t="s">
        <v>501</v>
      </c>
      <c r="C112" s="201">
        <v>0</v>
      </c>
      <c r="D112" s="194" t="s">
        <v>43</v>
      </c>
      <c r="E112" s="72"/>
      <c r="F112" s="29">
        <f t="shared" si="5"/>
        <v>0</v>
      </c>
      <c r="G112" s="73"/>
      <c r="H112" s="29">
        <f t="shared" si="6"/>
        <v>0</v>
      </c>
      <c r="I112" s="65">
        <f t="shared" si="7"/>
        <v>0</v>
      </c>
      <c r="J112" s="29"/>
    </row>
    <row r="113" spans="1:10" s="20" customFormat="1" ht="21" customHeight="1">
      <c r="A113" s="116" t="s">
        <v>532</v>
      </c>
      <c r="B113" s="186" t="s">
        <v>503</v>
      </c>
      <c r="C113" s="201">
        <v>1</v>
      </c>
      <c r="D113" s="194" t="s">
        <v>42</v>
      </c>
      <c r="E113" s="72"/>
      <c r="F113" s="29">
        <f t="shared" si="5"/>
        <v>0</v>
      </c>
      <c r="G113" s="73"/>
      <c r="H113" s="29">
        <f t="shared" si="6"/>
        <v>0</v>
      </c>
      <c r="I113" s="65">
        <f t="shared" si="7"/>
        <v>0</v>
      </c>
      <c r="J113" s="29"/>
    </row>
    <row r="114" spans="1:10" s="20" customFormat="1" ht="22.15" customHeight="1">
      <c r="A114" s="116" t="s">
        <v>533</v>
      </c>
      <c r="B114" s="107" t="s">
        <v>505</v>
      </c>
      <c r="C114" s="201">
        <v>1</v>
      </c>
      <c r="D114" s="194" t="s">
        <v>42</v>
      </c>
      <c r="E114" s="72"/>
      <c r="F114" s="29">
        <f t="shared" si="5"/>
        <v>0</v>
      </c>
      <c r="G114" s="73"/>
      <c r="H114" s="29">
        <f t="shared" si="6"/>
        <v>0</v>
      </c>
      <c r="I114" s="65">
        <f t="shared" si="7"/>
        <v>0</v>
      </c>
      <c r="J114" s="29"/>
    </row>
    <row r="115" spans="1:10" s="20" customFormat="1" ht="22.15" customHeight="1">
      <c r="A115" s="116" t="s">
        <v>534</v>
      </c>
      <c r="B115" s="187" t="s">
        <v>507</v>
      </c>
      <c r="C115" s="204">
        <v>1</v>
      </c>
      <c r="D115" s="103" t="s">
        <v>40</v>
      </c>
      <c r="E115" s="72"/>
      <c r="F115" s="29">
        <f t="shared" si="5"/>
        <v>0</v>
      </c>
      <c r="G115" s="73"/>
      <c r="H115" s="29">
        <f t="shared" si="6"/>
        <v>0</v>
      </c>
      <c r="I115" s="65">
        <f t="shared" si="7"/>
        <v>0</v>
      </c>
      <c r="J115" s="29"/>
    </row>
    <row r="116" spans="1:10" s="20" customFormat="1" ht="22.15" customHeight="1">
      <c r="A116" s="122">
        <v>6.6</v>
      </c>
      <c r="B116" s="106" t="s">
        <v>508</v>
      </c>
      <c r="C116" s="204"/>
      <c r="D116" s="195"/>
      <c r="E116" s="72"/>
      <c r="F116" s="29"/>
      <c r="G116" s="73"/>
      <c r="H116" s="29"/>
      <c r="I116" s="65"/>
      <c r="J116" s="29"/>
    </row>
    <row r="117" spans="1:10" s="92" customFormat="1" ht="22.15" customHeight="1">
      <c r="A117" s="110" t="s">
        <v>520</v>
      </c>
      <c r="B117" s="111" t="s">
        <v>510</v>
      </c>
      <c r="C117" s="112"/>
      <c r="D117" s="113"/>
      <c r="E117" s="72"/>
      <c r="F117" s="29"/>
      <c r="G117" s="73"/>
      <c r="H117" s="29"/>
      <c r="I117" s="65"/>
      <c r="J117" s="29"/>
    </row>
    <row r="118" spans="1:10" s="92" customFormat="1" ht="22.15" customHeight="1">
      <c r="A118" s="110"/>
      <c r="B118" s="111" t="s">
        <v>511</v>
      </c>
      <c r="C118" s="204">
        <v>41.8</v>
      </c>
      <c r="D118" s="113" t="s">
        <v>82</v>
      </c>
      <c r="E118" s="72"/>
      <c r="F118" s="29">
        <f t="shared" si="5"/>
        <v>0</v>
      </c>
      <c r="G118" s="73"/>
      <c r="H118" s="29">
        <f t="shared" si="6"/>
        <v>0</v>
      </c>
      <c r="I118" s="65">
        <f t="shared" si="7"/>
        <v>0</v>
      </c>
      <c r="J118" s="29"/>
    </row>
    <row r="119" spans="1:10" s="92" customFormat="1" ht="22.15" customHeight="1">
      <c r="A119" s="110" t="s">
        <v>512</v>
      </c>
      <c r="B119" s="111" t="s">
        <v>513</v>
      </c>
      <c r="C119" s="114"/>
      <c r="D119" s="113"/>
      <c r="E119" s="72"/>
      <c r="F119" s="29"/>
      <c r="G119" s="73"/>
      <c r="H119" s="29"/>
      <c r="I119" s="65"/>
      <c r="J119" s="29"/>
    </row>
    <row r="120" spans="1:10" s="92" customFormat="1" ht="22.15" customHeight="1">
      <c r="A120" s="110"/>
      <c r="B120" s="111" t="s">
        <v>511</v>
      </c>
      <c r="C120" s="204">
        <v>35.200000000000003</v>
      </c>
      <c r="D120" s="113" t="s">
        <v>82</v>
      </c>
      <c r="E120" s="72"/>
      <c r="F120" s="29">
        <f t="shared" si="5"/>
        <v>0</v>
      </c>
      <c r="G120" s="73"/>
      <c r="H120" s="29">
        <f t="shared" si="6"/>
        <v>0</v>
      </c>
      <c r="I120" s="65">
        <f t="shared" si="7"/>
        <v>0</v>
      </c>
      <c r="J120" s="29"/>
    </row>
    <row r="121" spans="1:10" s="20" customFormat="1" ht="22.15" customHeight="1">
      <c r="A121" s="110"/>
      <c r="B121" s="111" t="s">
        <v>514</v>
      </c>
      <c r="C121" s="115">
        <v>1</v>
      </c>
      <c r="D121" s="100" t="s">
        <v>42</v>
      </c>
      <c r="E121" s="72"/>
      <c r="F121" s="29">
        <f t="shared" si="5"/>
        <v>0</v>
      </c>
      <c r="G121" s="73"/>
      <c r="H121" s="29">
        <f t="shared" ref="H121" si="8">ROUND(G121*C121,2)</f>
        <v>0</v>
      </c>
      <c r="I121" s="65">
        <f t="shared" ref="I121" si="9">+F121+H121</f>
        <v>0</v>
      </c>
      <c r="J121" s="29"/>
    </row>
    <row r="122" spans="1:10" s="20" customFormat="1" ht="22.15" customHeight="1">
      <c r="A122" s="110" t="s">
        <v>535</v>
      </c>
      <c r="B122" s="111" t="s">
        <v>516</v>
      </c>
      <c r="C122" s="112"/>
      <c r="D122" s="113"/>
      <c r="E122" s="72"/>
      <c r="F122" s="29"/>
      <c r="G122" s="73"/>
      <c r="H122" s="29"/>
      <c r="I122" s="65"/>
      <c r="J122" s="29"/>
    </row>
    <row r="123" spans="1:10" s="20" customFormat="1" ht="22.15" customHeight="1">
      <c r="A123" s="116"/>
      <c r="B123" s="101" t="s">
        <v>517</v>
      </c>
      <c r="C123" s="114"/>
      <c r="D123" s="100"/>
      <c r="E123" s="72"/>
      <c r="F123" s="29"/>
      <c r="G123" s="73"/>
      <c r="H123" s="29"/>
      <c r="I123" s="65"/>
      <c r="J123" s="29"/>
    </row>
    <row r="124" spans="1:10" s="28" customFormat="1" ht="22.15" customHeight="1">
      <c r="A124" s="116"/>
      <c r="B124" s="101" t="s">
        <v>518</v>
      </c>
      <c r="C124" s="112">
        <v>25</v>
      </c>
      <c r="D124" s="117" t="s">
        <v>519</v>
      </c>
      <c r="E124" s="72"/>
      <c r="F124" s="29">
        <f t="shared" si="5"/>
        <v>0</v>
      </c>
      <c r="G124" s="73"/>
      <c r="H124" s="29">
        <f t="shared" si="6"/>
        <v>0</v>
      </c>
      <c r="I124" s="65">
        <f t="shared" si="7"/>
        <v>0</v>
      </c>
      <c r="J124" s="29"/>
    </row>
    <row r="125" spans="1:10" s="17" customFormat="1" ht="22.15" customHeight="1">
      <c r="A125" s="110">
        <v>6.7</v>
      </c>
      <c r="B125" s="185" t="s">
        <v>449</v>
      </c>
      <c r="C125" s="204"/>
      <c r="D125" s="194"/>
      <c r="E125" s="72"/>
      <c r="F125" s="29"/>
      <c r="G125" s="73"/>
      <c r="H125" s="29"/>
      <c r="I125" s="65"/>
      <c r="J125" s="29"/>
    </row>
    <row r="126" spans="1:10" s="17" customFormat="1" ht="22.15" customHeight="1">
      <c r="A126" s="110" t="s">
        <v>536</v>
      </c>
      <c r="B126" s="111" t="s">
        <v>493</v>
      </c>
      <c r="C126" s="204">
        <v>1</v>
      </c>
      <c r="D126" s="103" t="s">
        <v>42</v>
      </c>
      <c r="E126" s="72"/>
      <c r="F126" s="29">
        <f t="shared" si="5"/>
        <v>0</v>
      </c>
      <c r="G126" s="73"/>
      <c r="H126" s="29">
        <f t="shared" si="6"/>
        <v>0</v>
      </c>
      <c r="I126" s="65">
        <f t="shared" si="7"/>
        <v>0</v>
      </c>
      <c r="J126" s="29"/>
    </row>
    <row r="127" spans="1:10" s="17" customFormat="1" ht="22.15" customHeight="1">
      <c r="A127" s="116"/>
      <c r="B127" s="190"/>
      <c r="C127" s="204"/>
      <c r="D127" s="104"/>
      <c r="E127" s="72"/>
      <c r="F127" s="85"/>
      <c r="G127" s="72"/>
      <c r="H127" s="85"/>
      <c r="I127" s="85"/>
      <c r="J127" s="29"/>
    </row>
    <row r="128" spans="1:10" s="12" customFormat="1" ht="21" customHeight="1" thickBot="1">
      <c r="A128" s="74"/>
      <c r="B128" s="75" t="str">
        <f>"รวมจำนวน 1 อาคาร (อาคารพักบุคลากร) "&amp;$B$10</f>
        <v>รวมจำนวน 1 อาคาร (อาคารพักบุคลากร) หมวดงานระบบปรับอากาศ</v>
      </c>
      <c r="C128" s="76"/>
      <c r="D128" s="74"/>
      <c r="E128" s="77"/>
      <c r="F128" s="78">
        <f>SUM(F73:F127)</f>
        <v>0</v>
      </c>
      <c r="G128" s="77"/>
      <c r="H128" s="78">
        <f t="shared" ref="H128:I128" si="10">SUM(H73:H127)</f>
        <v>0</v>
      </c>
      <c r="I128" s="78">
        <f t="shared" si="10"/>
        <v>0</v>
      </c>
      <c r="J128" s="218"/>
    </row>
    <row r="129" spans="1:10" s="17" customFormat="1" ht="22.15" customHeight="1" thickTop="1">
      <c r="A129" s="116"/>
      <c r="B129" s="190"/>
      <c r="C129" s="204"/>
      <c r="D129" s="104"/>
      <c r="E129" s="72"/>
      <c r="F129" s="85"/>
      <c r="G129" s="72"/>
      <c r="H129" s="85"/>
      <c r="I129" s="85"/>
      <c r="J129" s="29"/>
    </row>
    <row r="130" spans="1:10" s="46" customFormat="1" ht="22.15" customHeight="1">
      <c r="A130" s="191"/>
      <c r="B130" s="119" t="s">
        <v>156</v>
      </c>
      <c r="C130" s="66"/>
      <c r="D130" s="80"/>
      <c r="E130" s="72"/>
      <c r="F130" s="85"/>
      <c r="G130" s="72"/>
      <c r="H130" s="85"/>
      <c r="I130" s="85"/>
      <c r="J130" s="29"/>
    </row>
    <row r="131" spans="1:10" s="17" customFormat="1" ht="22.15" customHeight="1">
      <c r="A131" s="121">
        <v>6.1</v>
      </c>
      <c r="B131" s="182" t="s">
        <v>463</v>
      </c>
      <c r="C131" s="201"/>
      <c r="D131" s="194"/>
      <c r="E131" s="72"/>
      <c r="F131" s="85"/>
      <c r="G131" s="72"/>
      <c r="H131" s="85"/>
      <c r="I131" s="85"/>
      <c r="J131" s="29"/>
    </row>
    <row r="132" spans="1:10" s="17" customFormat="1" ht="22.15" customHeight="1">
      <c r="A132" s="116" t="s">
        <v>145</v>
      </c>
      <c r="B132" s="188" t="s">
        <v>521</v>
      </c>
      <c r="C132" s="192"/>
      <c r="D132" s="193"/>
      <c r="E132" s="72"/>
      <c r="F132" s="85"/>
      <c r="G132" s="72"/>
      <c r="H132" s="85"/>
      <c r="I132" s="85"/>
      <c r="J132" s="29"/>
    </row>
    <row r="133" spans="1:10" s="17" customFormat="1" ht="22.15" customHeight="1">
      <c r="A133" s="116"/>
      <c r="B133" s="189" t="s">
        <v>522</v>
      </c>
      <c r="C133" s="192">
        <v>0</v>
      </c>
      <c r="D133" s="202" t="s">
        <v>43</v>
      </c>
      <c r="E133" s="72"/>
      <c r="F133" s="29">
        <f t="shared" ref="F133:F188" si="11">ROUND(E133*C133,2)</f>
        <v>0</v>
      </c>
      <c r="G133" s="73"/>
      <c r="H133" s="29">
        <f t="shared" ref="H133:H188" si="12">ROUND(G133*C133,2)</f>
        <v>0</v>
      </c>
      <c r="I133" s="65">
        <f t="shared" ref="I133:I188" si="13">+F133+H133</f>
        <v>0</v>
      </c>
      <c r="J133" s="29"/>
    </row>
    <row r="134" spans="1:10" s="17" customFormat="1" ht="22.15" customHeight="1">
      <c r="A134" s="116" t="s">
        <v>146</v>
      </c>
      <c r="B134" s="188" t="s">
        <v>537</v>
      </c>
      <c r="C134" s="192"/>
      <c r="D134" s="193"/>
      <c r="E134" s="72"/>
      <c r="F134" s="29"/>
      <c r="G134" s="73"/>
      <c r="H134" s="29"/>
      <c r="I134" s="65"/>
      <c r="J134" s="29"/>
    </row>
    <row r="135" spans="1:10" s="17" customFormat="1" ht="22.15" customHeight="1">
      <c r="A135" s="116"/>
      <c r="B135" s="189" t="s">
        <v>522</v>
      </c>
      <c r="C135" s="192">
        <v>0</v>
      </c>
      <c r="D135" s="202" t="s">
        <v>43</v>
      </c>
      <c r="E135" s="72"/>
      <c r="F135" s="29">
        <f t="shared" si="11"/>
        <v>0</v>
      </c>
      <c r="G135" s="73"/>
      <c r="H135" s="29">
        <f t="shared" si="12"/>
        <v>0</v>
      </c>
      <c r="I135" s="65">
        <f t="shared" si="13"/>
        <v>0</v>
      </c>
      <c r="J135" s="29"/>
    </row>
    <row r="136" spans="1:10" s="17" customFormat="1" ht="22.15" customHeight="1">
      <c r="A136" s="116"/>
      <c r="B136" s="189" t="s">
        <v>538</v>
      </c>
      <c r="C136" s="192">
        <v>0</v>
      </c>
      <c r="D136" s="202" t="s">
        <v>43</v>
      </c>
      <c r="E136" s="72"/>
      <c r="F136" s="29">
        <f t="shared" si="11"/>
        <v>0</v>
      </c>
      <c r="G136" s="73"/>
      <c r="H136" s="29">
        <f t="shared" si="12"/>
        <v>0</v>
      </c>
      <c r="I136" s="65">
        <f t="shared" si="13"/>
        <v>0</v>
      </c>
      <c r="J136" s="29"/>
    </row>
    <row r="137" spans="1:10" s="17" customFormat="1" ht="22.15" customHeight="1">
      <c r="A137" s="116" t="s">
        <v>468</v>
      </c>
      <c r="B137" s="107" t="s">
        <v>467</v>
      </c>
      <c r="C137" s="201">
        <v>1</v>
      </c>
      <c r="D137" s="194" t="s">
        <v>42</v>
      </c>
      <c r="E137" s="72"/>
      <c r="F137" s="29">
        <f t="shared" si="11"/>
        <v>0</v>
      </c>
      <c r="G137" s="73"/>
      <c r="H137" s="29">
        <f t="shared" si="12"/>
        <v>0</v>
      </c>
      <c r="I137" s="65">
        <f t="shared" si="13"/>
        <v>0</v>
      </c>
      <c r="J137" s="29"/>
    </row>
    <row r="138" spans="1:10" s="17" customFormat="1" ht="22.15" customHeight="1">
      <c r="A138" s="116" t="s">
        <v>469</v>
      </c>
      <c r="B138" s="107" t="s">
        <v>397</v>
      </c>
      <c r="C138" s="201">
        <v>1</v>
      </c>
      <c r="D138" s="194" t="s">
        <v>42</v>
      </c>
      <c r="E138" s="72"/>
      <c r="F138" s="29">
        <f t="shared" si="11"/>
        <v>0</v>
      </c>
      <c r="G138" s="73"/>
      <c r="H138" s="29">
        <f t="shared" si="12"/>
        <v>0</v>
      </c>
      <c r="I138" s="65">
        <f t="shared" si="13"/>
        <v>0</v>
      </c>
      <c r="J138" s="29"/>
    </row>
    <row r="139" spans="1:10" s="17" customFormat="1" ht="22.15" customHeight="1">
      <c r="A139" s="116" t="s">
        <v>472</v>
      </c>
      <c r="B139" s="107" t="s">
        <v>470</v>
      </c>
      <c r="C139" s="117"/>
      <c r="D139" s="113"/>
      <c r="E139" s="72"/>
      <c r="F139" s="29"/>
      <c r="G139" s="73"/>
      <c r="H139" s="29"/>
      <c r="I139" s="65"/>
      <c r="J139" s="29"/>
    </row>
    <row r="140" spans="1:10" s="17" customFormat="1" ht="22.15" customHeight="1">
      <c r="A140" s="116"/>
      <c r="B140" s="108" t="s">
        <v>525</v>
      </c>
      <c r="C140" s="117">
        <v>9</v>
      </c>
      <c r="D140" s="117" t="s">
        <v>40</v>
      </c>
      <c r="E140" s="72"/>
      <c r="F140" s="29">
        <f t="shared" si="11"/>
        <v>0</v>
      </c>
      <c r="G140" s="73"/>
      <c r="H140" s="29">
        <f t="shared" si="12"/>
        <v>0</v>
      </c>
      <c r="I140" s="65">
        <f t="shared" si="13"/>
        <v>0</v>
      </c>
      <c r="J140" s="29"/>
    </row>
    <row r="141" spans="1:10" s="17" customFormat="1" ht="22.15" customHeight="1">
      <c r="A141" s="116" t="s">
        <v>523</v>
      </c>
      <c r="B141" s="134" t="s">
        <v>473</v>
      </c>
      <c r="C141" s="117">
        <v>1</v>
      </c>
      <c r="D141" s="210" t="s">
        <v>42</v>
      </c>
      <c r="E141" s="72"/>
      <c r="F141" s="29">
        <f t="shared" si="11"/>
        <v>0</v>
      </c>
      <c r="G141" s="135"/>
      <c r="H141" s="29">
        <f t="shared" si="12"/>
        <v>0</v>
      </c>
      <c r="I141" s="65">
        <f t="shared" si="13"/>
        <v>0</v>
      </c>
      <c r="J141" s="29"/>
    </row>
    <row r="142" spans="1:10" s="17" customFormat="1" ht="22.15" customHeight="1">
      <c r="A142" s="121">
        <v>6.2</v>
      </c>
      <c r="B142" s="109" t="s">
        <v>474</v>
      </c>
      <c r="C142" s="211"/>
      <c r="D142" s="195"/>
      <c r="E142" s="72"/>
      <c r="F142" s="29"/>
      <c r="G142" s="135"/>
      <c r="H142" s="29"/>
      <c r="I142" s="65"/>
      <c r="J142" s="29"/>
    </row>
    <row r="143" spans="1:10" s="17" customFormat="1" ht="22.15" customHeight="1">
      <c r="A143" s="116" t="s">
        <v>147</v>
      </c>
      <c r="B143" s="111" t="s">
        <v>477</v>
      </c>
      <c r="C143" s="205"/>
      <c r="D143" s="207"/>
      <c r="E143" s="51"/>
      <c r="F143" s="25"/>
      <c r="G143" s="69"/>
      <c r="H143" s="29"/>
      <c r="I143" s="65"/>
      <c r="J143" s="29"/>
    </row>
    <row r="144" spans="1:10" s="17" customFormat="1" ht="22.15" customHeight="1">
      <c r="A144" s="116"/>
      <c r="B144" s="184" t="s">
        <v>478</v>
      </c>
      <c r="C144" s="204">
        <v>123.2</v>
      </c>
      <c r="D144" s="201" t="s">
        <v>11</v>
      </c>
      <c r="E144" s="72"/>
      <c r="F144" s="29">
        <f t="shared" si="11"/>
        <v>0</v>
      </c>
      <c r="G144" s="73"/>
      <c r="H144" s="29">
        <f t="shared" si="12"/>
        <v>0</v>
      </c>
      <c r="I144" s="65">
        <f t="shared" si="13"/>
        <v>0</v>
      </c>
      <c r="J144" s="29"/>
    </row>
    <row r="145" spans="1:10" s="17" customFormat="1" ht="22.15" customHeight="1">
      <c r="A145" s="116"/>
      <c r="B145" s="184" t="s">
        <v>480</v>
      </c>
      <c r="C145" s="204">
        <v>123.2</v>
      </c>
      <c r="D145" s="201" t="s">
        <v>11</v>
      </c>
      <c r="E145" s="72"/>
      <c r="F145" s="29">
        <f t="shared" si="11"/>
        <v>0</v>
      </c>
      <c r="G145" s="73"/>
      <c r="H145" s="29">
        <f t="shared" si="12"/>
        <v>0</v>
      </c>
      <c r="I145" s="65">
        <f t="shared" si="13"/>
        <v>0</v>
      </c>
      <c r="J145" s="29"/>
    </row>
    <row r="146" spans="1:10" s="17" customFormat="1" ht="22.15" customHeight="1">
      <c r="A146" s="116"/>
      <c r="B146" s="101" t="s">
        <v>409</v>
      </c>
      <c r="C146" s="105">
        <v>1</v>
      </c>
      <c r="D146" s="103" t="s">
        <v>42</v>
      </c>
      <c r="E146" s="206"/>
      <c r="F146" s="29">
        <f t="shared" si="11"/>
        <v>0</v>
      </c>
      <c r="G146" s="206"/>
      <c r="H146" s="29">
        <f t="shared" si="12"/>
        <v>0</v>
      </c>
      <c r="I146" s="65">
        <f t="shared" si="13"/>
        <v>0</v>
      </c>
      <c r="J146" s="29"/>
    </row>
    <row r="147" spans="1:10" s="17" customFormat="1" ht="22.15" customHeight="1">
      <c r="A147" s="116"/>
      <c r="B147" s="101" t="s">
        <v>410</v>
      </c>
      <c r="C147" s="105">
        <v>1</v>
      </c>
      <c r="D147" s="103" t="s">
        <v>42</v>
      </c>
      <c r="E147" s="206"/>
      <c r="F147" s="29">
        <f t="shared" si="11"/>
        <v>0</v>
      </c>
      <c r="G147" s="206"/>
      <c r="H147" s="29">
        <f t="shared" si="12"/>
        <v>0</v>
      </c>
      <c r="I147" s="65">
        <f t="shared" si="13"/>
        <v>0</v>
      </c>
      <c r="J147" s="29"/>
    </row>
    <row r="148" spans="1:10" s="17" customFormat="1" ht="22.15" customHeight="1">
      <c r="A148" s="116" t="s">
        <v>481</v>
      </c>
      <c r="B148" s="184" t="s">
        <v>482</v>
      </c>
      <c r="C148" s="204"/>
      <c r="D148" s="103"/>
      <c r="E148" s="72"/>
      <c r="F148" s="29"/>
      <c r="G148" s="73"/>
      <c r="H148" s="29"/>
      <c r="I148" s="65"/>
      <c r="J148" s="29"/>
    </row>
    <row r="149" spans="1:10" s="17" customFormat="1" ht="22.15" customHeight="1">
      <c r="A149" s="116"/>
      <c r="B149" s="184" t="s">
        <v>483</v>
      </c>
      <c r="C149" s="204">
        <v>123.2</v>
      </c>
      <c r="D149" s="201" t="s">
        <v>11</v>
      </c>
      <c r="E149" s="72"/>
      <c r="F149" s="29">
        <f t="shared" si="11"/>
        <v>0</v>
      </c>
      <c r="G149" s="73"/>
      <c r="H149" s="29">
        <f t="shared" si="12"/>
        <v>0</v>
      </c>
      <c r="I149" s="65">
        <f t="shared" si="13"/>
        <v>0</v>
      </c>
      <c r="J149" s="29"/>
    </row>
    <row r="150" spans="1:10" s="17" customFormat="1" ht="22.15" customHeight="1">
      <c r="A150" s="116"/>
      <c r="B150" s="184" t="s">
        <v>484</v>
      </c>
      <c r="C150" s="204">
        <v>123.2</v>
      </c>
      <c r="D150" s="201" t="s">
        <v>11</v>
      </c>
      <c r="E150" s="72"/>
      <c r="F150" s="29">
        <f t="shared" si="11"/>
        <v>0</v>
      </c>
      <c r="G150" s="73"/>
      <c r="H150" s="29">
        <f t="shared" si="12"/>
        <v>0</v>
      </c>
      <c r="I150" s="65">
        <f t="shared" si="13"/>
        <v>0</v>
      </c>
      <c r="J150" s="29"/>
    </row>
    <row r="151" spans="1:10" s="17" customFormat="1" ht="22.15" customHeight="1">
      <c r="A151" s="116"/>
      <c r="B151" s="101" t="s">
        <v>485</v>
      </c>
      <c r="C151" s="207">
        <v>1</v>
      </c>
      <c r="D151" s="103" t="s">
        <v>42</v>
      </c>
      <c r="E151" s="206"/>
      <c r="F151" s="29">
        <f t="shared" si="11"/>
        <v>0</v>
      </c>
      <c r="G151" s="206"/>
      <c r="H151" s="29">
        <f t="shared" si="12"/>
        <v>0</v>
      </c>
      <c r="I151" s="65">
        <f t="shared" si="13"/>
        <v>0</v>
      </c>
      <c r="J151" s="29"/>
    </row>
    <row r="152" spans="1:10" s="17" customFormat="1" ht="22.15" customHeight="1">
      <c r="A152" s="116" t="s">
        <v>486</v>
      </c>
      <c r="B152" s="184" t="s">
        <v>487</v>
      </c>
      <c r="C152" s="204"/>
      <c r="D152" s="201"/>
      <c r="E152" s="72"/>
      <c r="F152" s="29"/>
      <c r="G152" s="73"/>
      <c r="H152" s="29"/>
      <c r="I152" s="65"/>
      <c r="J152" s="29"/>
    </row>
    <row r="153" spans="1:10" s="17" customFormat="1" ht="22.15" customHeight="1">
      <c r="A153" s="116"/>
      <c r="B153" s="184" t="s">
        <v>488</v>
      </c>
      <c r="C153" s="204">
        <v>104.5</v>
      </c>
      <c r="D153" s="201" t="s">
        <v>11</v>
      </c>
      <c r="E153" s="72"/>
      <c r="F153" s="29">
        <f t="shared" si="11"/>
        <v>0</v>
      </c>
      <c r="G153" s="73"/>
      <c r="H153" s="29">
        <f t="shared" si="12"/>
        <v>0</v>
      </c>
      <c r="I153" s="65">
        <f t="shared" si="13"/>
        <v>0</v>
      </c>
      <c r="J153" s="29"/>
    </row>
    <row r="154" spans="1:10" s="17" customFormat="1" ht="22.15" customHeight="1">
      <c r="A154" s="116"/>
      <c r="B154" s="101" t="s">
        <v>409</v>
      </c>
      <c r="C154" s="105">
        <v>1</v>
      </c>
      <c r="D154" s="103" t="s">
        <v>42</v>
      </c>
      <c r="E154" s="206"/>
      <c r="F154" s="29">
        <f t="shared" si="11"/>
        <v>0</v>
      </c>
      <c r="G154" s="206"/>
      <c r="H154" s="29">
        <f t="shared" si="12"/>
        <v>0</v>
      </c>
      <c r="I154" s="65">
        <f t="shared" si="13"/>
        <v>0</v>
      </c>
      <c r="J154" s="29"/>
    </row>
    <row r="155" spans="1:10" s="17" customFormat="1" ht="22.15" customHeight="1">
      <c r="A155" s="116"/>
      <c r="B155" s="101" t="s">
        <v>410</v>
      </c>
      <c r="C155" s="105">
        <v>1</v>
      </c>
      <c r="D155" s="103" t="s">
        <v>42</v>
      </c>
      <c r="E155" s="206"/>
      <c r="F155" s="29">
        <f t="shared" si="11"/>
        <v>0</v>
      </c>
      <c r="G155" s="206"/>
      <c r="H155" s="29">
        <f t="shared" si="12"/>
        <v>0</v>
      </c>
      <c r="I155" s="65">
        <f t="shared" si="13"/>
        <v>0</v>
      </c>
      <c r="J155" s="29"/>
    </row>
    <row r="156" spans="1:10" s="17" customFormat="1" ht="22.15" customHeight="1">
      <c r="A156" s="116"/>
      <c r="B156" s="102" t="s">
        <v>411</v>
      </c>
      <c r="C156" s="105">
        <v>1</v>
      </c>
      <c r="D156" s="103" t="s">
        <v>42</v>
      </c>
      <c r="E156" s="206"/>
      <c r="F156" s="29">
        <f t="shared" si="11"/>
        <v>0</v>
      </c>
      <c r="G156" s="206"/>
      <c r="H156" s="29">
        <f t="shared" si="12"/>
        <v>0</v>
      </c>
      <c r="I156" s="65">
        <f t="shared" si="13"/>
        <v>0</v>
      </c>
      <c r="J156" s="29"/>
    </row>
    <row r="157" spans="1:10" s="17" customFormat="1" ht="22.15" customHeight="1">
      <c r="A157" s="116" t="s">
        <v>489</v>
      </c>
      <c r="B157" s="184" t="s">
        <v>490</v>
      </c>
      <c r="C157" s="204"/>
      <c r="D157" s="201"/>
      <c r="E157" s="72"/>
      <c r="F157" s="29"/>
      <c r="G157" s="73"/>
      <c r="H157" s="29"/>
      <c r="I157" s="65"/>
      <c r="J157" s="29"/>
    </row>
    <row r="158" spans="1:10" s="17" customFormat="1" ht="22.15" customHeight="1">
      <c r="A158" s="116"/>
      <c r="B158" s="184" t="s">
        <v>491</v>
      </c>
      <c r="C158" s="204">
        <v>104.5</v>
      </c>
      <c r="D158" s="201" t="s">
        <v>11</v>
      </c>
      <c r="E158" s="72"/>
      <c r="F158" s="29">
        <f t="shared" si="11"/>
        <v>0</v>
      </c>
      <c r="G158" s="73"/>
      <c r="H158" s="29">
        <f t="shared" si="12"/>
        <v>0</v>
      </c>
      <c r="I158" s="65">
        <f t="shared" si="13"/>
        <v>0</v>
      </c>
      <c r="J158" s="29"/>
    </row>
    <row r="159" spans="1:10" s="17" customFormat="1" ht="22.15" customHeight="1">
      <c r="A159" s="116"/>
      <c r="B159" s="101" t="s">
        <v>485</v>
      </c>
      <c r="C159" s="105">
        <v>1</v>
      </c>
      <c r="D159" s="103" t="s">
        <v>42</v>
      </c>
      <c r="E159" s="206"/>
      <c r="F159" s="29">
        <f t="shared" si="11"/>
        <v>0</v>
      </c>
      <c r="G159" s="206"/>
      <c r="H159" s="29">
        <f t="shared" si="12"/>
        <v>0</v>
      </c>
      <c r="I159" s="65">
        <f t="shared" si="13"/>
        <v>0</v>
      </c>
      <c r="J159" s="29"/>
    </row>
    <row r="160" spans="1:10" s="17" customFormat="1" ht="21" customHeight="1">
      <c r="A160" s="122">
        <v>6.4</v>
      </c>
      <c r="B160" s="185" t="s">
        <v>449</v>
      </c>
      <c r="C160" s="204"/>
      <c r="D160" s="194"/>
      <c r="E160" s="72"/>
      <c r="F160" s="29"/>
      <c r="G160" s="73"/>
      <c r="H160" s="29"/>
      <c r="I160" s="65"/>
      <c r="J160" s="29"/>
    </row>
    <row r="161" spans="1:10" s="17" customFormat="1" ht="21" customHeight="1">
      <c r="A161" s="110" t="s">
        <v>492</v>
      </c>
      <c r="B161" s="111" t="s">
        <v>493</v>
      </c>
      <c r="C161" s="204">
        <v>1</v>
      </c>
      <c r="D161" s="103" t="s">
        <v>42</v>
      </c>
      <c r="E161" s="72"/>
      <c r="F161" s="29">
        <f t="shared" si="11"/>
        <v>0</v>
      </c>
      <c r="G161" s="73"/>
      <c r="H161" s="29">
        <f t="shared" si="12"/>
        <v>0</v>
      </c>
      <c r="I161" s="65">
        <f t="shared" si="13"/>
        <v>0</v>
      </c>
      <c r="J161" s="29"/>
    </row>
    <row r="162" spans="1:10" s="17" customFormat="1" ht="21" customHeight="1">
      <c r="A162" s="122">
        <v>6.5</v>
      </c>
      <c r="B162" s="182" t="s">
        <v>494</v>
      </c>
      <c r="C162" s="208"/>
      <c r="D162" s="209"/>
      <c r="E162" s="72"/>
      <c r="F162" s="29"/>
      <c r="G162" s="73"/>
      <c r="H162" s="29"/>
      <c r="I162" s="65"/>
      <c r="J162" s="29"/>
    </row>
    <row r="163" spans="1:10" s="17" customFormat="1" ht="21" customHeight="1">
      <c r="A163" s="116" t="s">
        <v>509</v>
      </c>
      <c r="B163" s="184" t="s">
        <v>495</v>
      </c>
      <c r="C163" s="204">
        <v>0</v>
      </c>
      <c r="D163" s="103" t="s">
        <v>40</v>
      </c>
      <c r="E163" s="72"/>
      <c r="F163" s="29">
        <f t="shared" si="11"/>
        <v>0</v>
      </c>
      <c r="G163" s="73"/>
      <c r="H163" s="29">
        <f t="shared" si="12"/>
        <v>0</v>
      </c>
      <c r="I163" s="65">
        <f t="shared" si="13"/>
        <v>0</v>
      </c>
      <c r="J163" s="29"/>
    </row>
    <row r="164" spans="1:10" s="17" customFormat="1" ht="21" customHeight="1">
      <c r="A164" s="212" t="s">
        <v>512</v>
      </c>
      <c r="B164" s="184" t="s">
        <v>539</v>
      </c>
      <c r="C164" s="204"/>
      <c r="D164" s="103"/>
      <c r="E164" s="72"/>
      <c r="F164" s="29"/>
      <c r="G164" s="73"/>
      <c r="H164" s="29"/>
      <c r="I164" s="65"/>
      <c r="J164" s="29"/>
    </row>
    <row r="165" spans="1:10" s="17" customFormat="1" ht="21" customHeight="1">
      <c r="A165" s="116"/>
      <c r="B165" s="184" t="s">
        <v>540</v>
      </c>
      <c r="C165" s="204">
        <v>0</v>
      </c>
      <c r="D165" s="103" t="s">
        <v>40</v>
      </c>
      <c r="E165" s="72"/>
      <c r="F165" s="29">
        <f t="shared" si="11"/>
        <v>0</v>
      </c>
      <c r="G165" s="73"/>
      <c r="H165" s="29">
        <f t="shared" si="12"/>
        <v>0</v>
      </c>
      <c r="I165" s="65">
        <f t="shared" si="13"/>
        <v>0</v>
      </c>
      <c r="J165" s="29"/>
    </row>
    <row r="166" spans="1:10" s="17" customFormat="1" ht="21" customHeight="1">
      <c r="A166" s="116" t="s">
        <v>515</v>
      </c>
      <c r="B166" s="186" t="s">
        <v>497</v>
      </c>
      <c r="C166" s="201"/>
      <c r="D166" s="194"/>
      <c r="E166" s="72"/>
      <c r="F166" s="29"/>
      <c r="G166" s="73"/>
      <c r="H166" s="29"/>
      <c r="I166" s="65"/>
      <c r="J166" s="29"/>
    </row>
    <row r="167" spans="1:10" s="17" customFormat="1" ht="21" customHeight="1">
      <c r="A167" s="116"/>
      <c r="B167" s="186" t="s">
        <v>541</v>
      </c>
      <c r="C167" s="201">
        <v>0</v>
      </c>
      <c r="D167" s="194" t="s">
        <v>43</v>
      </c>
      <c r="E167" s="72"/>
      <c r="F167" s="29">
        <f t="shared" si="11"/>
        <v>0</v>
      </c>
      <c r="G167" s="73"/>
      <c r="H167" s="29">
        <f t="shared" si="12"/>
        <v>0</v>
      </c>
      <c r="I167" s="65">
        <f t="shared" si="13"/>
        <v>0</v>
      </c>
      <c r="J167" s="29"/>
    </row>
    <row r="168" spans="1:10" s="17" customFormat="1" ht="21" customHeight="1">
      <c r="A168" s="116"/>
      <c r="B168" s="186" t="s">
        <v>542</v>
      </c>
      <c r="C168" s="201">
        <v>0</v>
      </c>
      <c r="D168" s="194" t="s">
        <v>43</v>
      </c>
      <c r="E168" s="72"/>
      <c r="F168" s="29">
        <f t="shared" si="11"/>
        <v>0</v>
      </c>
      <c r="G168" s="73"/>
      <c r="H168" s="29">
        <f t="shared" si="12"/>
        <v>0</v>
      </c>
      <c r="I168" s="65">
        <f t="shared" si="13"/>
        <v>0</v>
      </c>
      <c r="J168" s="29"/>
    </row>
    <row r="169" spans="1:10" s="17" customFormat="1" ht="21" customHeight="1">
      <c r="A169" s="116"/>
      <c r="B169" s="186" t="s">
        <v>543</v>
      </c>
      <c r="C169" s="201">
        <v>0</v>
      </c>
      <c r="D169" s="194" t="s">
        <v>43</v>
      </c>
      <c r="E169" s="72"/>
      <c r="F169" s="29">
        <f t="shared" si="11"/>
        <v>0</v>
      </c>
      <c r="G169" s="73"/>
      <c r="H169" s="29">
        <f t="shared" si="12"/>
        <v>0</v>
      </c>
      <c r="I169" s="65">
        <f t="shared" si="13"/>
        <v>0</v>
      </c>
      <c r="J169" s="29"/>
    </row>
    <row r="170" spans="1:10" s="17" customFormat="1" ht="21" customHeight="1">
      <c r="A170" s="116" t="s">
        <v>530</v>
      </c>
      <c r="B170" s="186" t="s">
        <v>500</v>
      </c>
      <c r="C170" s="201"/>
      <c r="D170" s="194"/>
      <c r="E170" s="72"/>
      <c r="F170" s="29"/>
      <c r="G170" s="73"/>
      <c r="H170" s="29"/>
      <c r="I170" s="65"/>
      <c r="J170" s="29"/>
    </row>
    <row r="171" spans="1:10" s="17" customFormat="1" ht="21" customHeight="1">
      <c r="A171" s="116"/>
      <c r="B171" s="186" t="s">
        <v>501</v>
      </c>
      <c r="C171" s="201">
        <v>0</v>
      </c>
      <c r="D171" s="194" t="s">
        <v>43</v>
      </c>
      <c r="E171" s="72"/>
      <c r="F171" s="29">
        <f t="shared" si="11"/>
        <v>0</v>
      </c>
      <c r="G171" s="73"/>
      <c r="H171" s="29">
        <f t="shared" si="12"/>
        <v>0</v>
      </c>
      <c r="I171" s="65">
        <f t="shared" si="13"/>
        <v>0</v>
      </c>
      <c r="J171" s="29"/>
    </row>
    <row r="172" spans="1:10" s="17" customFormat="1" ht="21" customHeight="1">
      <c r="A172" s="116" t="s">
        <v>531</v>
      </c>
      <c r="B172" s="186" t="s">
        <v>503</v>
      </c>
      <c r="C172" s="201">
        <v>1</v>
      </c>
      <c r="D172" s="194" t="s">
        <v>42</v>
      </c>
      <c r="E172" s="72"/>
      <c r="F172" s="29">
        <f t="shared" si="11"/>
        <v>0</v>
      </c>
      <c r="G172" s="73"/>
      <c r="H172" s="29">
        <f t="shared" si="12"/>
        <v>0</v>
      </c>
      <c r="I172" s="65">
        <f t="shared" si="13"/>
        <v>0</v>
      </c>
      <c r="J172" s="29"/>
    </row>
    <row r="173" spans="1:10" s="17" customFormat="1" ht="21" customHeight="1">
      <c r="A173" s="116" t="s">
        <v>544</v>
      </c>
      <c r="B173" s="107" t="s">
        <v>505</v>
      </c>
      <c r="C173" s="201">
        <v>1</v>
      </c>
      <c r="D173" s="194" t="s">
        <v>42</v>
      </c>
      <c r="E173" s="72"/>
      <c r="F173" s="29">
        <f t="shared" si="11"/>
        <v>0</v>
      </c>
      <c r="G173" s="73"/>
      <c r="H173" s="29">
        <f t="shared" si="12"/>
        <v>0</v>
      </c>
      <c r="I173" s="65">
        <f t="shared" si="13"/>
        <v>0</v>
      </c>
      <c r="J173" s="29"/>
    </row>
    <row r="174" spans="1:10" s="17" customFormat="1" ht="21" customHeight="1">
      <c r="A174" s="116" t="s">
        <v>532</v>
      </c>
      <c r="B174" s="187" t="s">
        <v>507</v>
      </c>
      <c r="C174" s="204">
        <v>1</v>
      </c>
      <c r="D174" s="103" t="s">
        <v>40</v>
      </c>
      <c r="E174" s="72"/>
      <c r="F174" s="29">
        <f t="shared" si="11"/>
        <v>0</v>
      </c>
      <c r="G174" s="73"/>
      <c r="H174" s="29">
        <f t="shared" si="12"/>
        <v>0</v>
      </c>
      <c r="I174" s="65">
        <f t="shared" si="13"/>
        <v>0</v>
      </c>
      <c r="J174" s="29"/>
    </row>
    <row r="175" spans="1:10" s="17" customFormat="1" ht="21" customHeight="1">
      <c r="A175" s="122">
        <v>6.6</v>
      </c>
      <c r="B175" s="106" t="s">
        <v>508</v>
      </c>
      <c r="C175" s="204"/>
      <c r="D175" s="195"/>
      <c r="E175" s="72"/>
      <c r="F175" s="29"/>
      <c r="G175" s="73"/>
      <c r="H175" s="29"/>
      <c r="I175" s="65"/>
      <c r="J175" s="29"/>
    </row>
    <row r="176" spans="1:10" s="17" customFormat="1" ht="21" customHeight="1">
      <c r="A176" s="110" t="s">
        <v>520</v>
      </c>
      <c r="B176" s="111" t="s">
        <v>510</v>
      </c>
      <c r="C176" s="112"/>
      <c r="D176" s="113"/>
      <c r="E176" s="72"/>
      <c r="F176" s="29"/>
      <c r="G176" s="73"/>
      <c r="H176" s="29"/>
      <c r="I176" s="65"/>
      <c r="J176" s="29"/>
    </row>
    <row r="177" spans="1:10" s="17" customFormat="1" ht="21" customHeight="1">
      <c r="A177" s="110"/>
      <c r="B177" s="111" t="s">
        <v>511</v>
      </c>
      <c r="C177" s="112">
        <v>32</v>
      </c>
      <c r="D177" s="113" t="s">
        <v>82</v>
      </c>
      <c r="E177" s="72"/>
      <c r="F177" s="29">
        <f t="shared" si="11"/>
        <v>0</v>
      </c>
      <c r="G177" s="73"/>
      <c r="H177" s="29">
        <f t="shared" si="12"/>
        <v>0</v>
      </c>
      <c r="I177" s="65">
        <f t="shared" si="13"/>
        <v>0</v>
      </c>
      <c r="J177" s="29"/>
    </row>
    <row r="178" spans="1:10" s="17" customFormat="1" ht="21" customHeight="1">
      <c r="A178" s="110"/>
      <c r="B178" s="111" t="s">
        <v>545</v>
      </c>
      <c r="C178" s="114">
        <v>12</v>
      </c>
      <c r="D178" s="113" t="s">
        <v>82</v>
      </c>
      <c r="E178" s="72"/>
      <c r="F178" s="29">
        <f t="shared" si="11"/>
        <v>0</v>
      </c>
      <c r="G178" s="73"/>
      <c r="H178" s="29">
        <f t="shared" si="12"/>
        <v>0</v>
      </c>
      <c r="I178" s="65">
        <f t="shared" si="13"/>
        <v>0</v>
      </c>
      <c r="J178" s="29"/>
    </row>
    <row r="179" spans="1:10" s="17" customFormat="1" ht="21" customHeight="1">
      <c r="A179" s="110" t="s">
        <v>535</v>
      </c>
      <c r="B179" s="111" t="s">
        <v>513</v>
      </c>
      <c r="C179" s="114"/>
      <c r="D179" s="113"/>
      <c r="E179" s="72"/>
      <c r="F179" s="29"/>
      <c r="G179" s="73"/>
      <c r="H179" s="29"/>
      <c r="I179" s="65"/>
      <c r="J179" s="29"/>
    </row>
    <row r="180" spans="1:10" s="17" customFormat="1" ht="21" customHeight="1">
      <c r="A180" s="110"/>
      <c r="B180" s="111" t="s">
        <v>511</v>
      </c>
      <c r="C180" s="112">
        <v>20</v>
      </c>
      <c r="D180" s="113" t="s">
        <v>82</v>
      </c>
      <c r="E180" s="72"/>
      <c r="F180" s="29">
        <f t="shared" si="11"/>
        <v>0</v>
      </c>
      <c r="G180" s="73"/>
      <c r="H180" s="29">
        <f t="shared" si="12"/>
        <v>0</v>
      </c>
      <c r="I180" s="65">
        <f t="shared" si="13"/>
        <v>0</v>
      </c>
      <c r="J180" s="29"/>
    </row>
    <row r="181" spans="1:10" s="17" customFormat="1" ht="21" customHeight="1">
      <c r="A181" s="110"/>
      <c r="B181" s="111" t="s">
        <v>545</v>
      </c>
      <c r="C181" s="114">
        <v>10</v>
      </c>
      <c r="D181" s="113" t="s">
        <v>82</v>
      </c>
      <c r="E181" s="72"/>
      <c r="F181" s="29">
        <f t="shared" si="11"/>
        <v>0</v>
      </c>
      <c r="G181" s="73"/>
      <c r="H181" s="29">
        <f t="shared" si="12"/>
        <v>0</v>
      </c>
      <c r="I181" s="65">
        <f t="shared" si="13"/>
        <v>0</v>
      </c>
      <c r="J181" s="29"/>
    </row>
    <row r="182" spans="1:10" s="17" customFormat="1" ht="21" customHeight="1">
      <c r="A182" s="110"/>
      <c r="B182" s="111" t="s">
        <v>514</v>
      </c>
      <c r="C182" s="115">
        <v>1</v>
      </c>
      <c r="D182" s="100" t="s">
        <v>42</v>
      </c>
      <c r="E182" s="72"/>
      <c r="F182" s="29">
        <f t="shared" si="11"/>
        <v>0</v>
      </c>
      <c r="G182" s="73"/>
      <c r="H182" s="29">
        <f t="shared" si="12"/>
        <v>0</v>
      </c>
      <c r="I182" s="65">
        <f t="shared" si="13"/>
        <v>0</v>
      </c>
      <c r="J182" s="29"/>
    </row>
    <row r="183" spans="1:10" s="17" customFormat="1" ht="21" customHeight="1">
      <c r="A183" s="110" t="s">
        <v>546</v>
      </c>
      <c r="B183" s="111" t="s">
        <v>516</v>
      </c>
      <c r="C183" s="112"/>
      <c r="D183" s="113"/>
      <c r="E183" s="72"/>
      <c r="F183" s="29"/>
      <c r="G183" s="73"/>
      <c r="H183" s="29"/>
      <c r="I183" s="65"/>
      <c r="J183" s="29"/>
    </row>
    <row r="184" spans="1:10" s="17" customFormat="1" ht="21" customHeight="1">
      <c r="A184" s="116"/>
      <c r="B184" s="101" t="s">
        <v>517</v>
      </c>
      <c r="C184" s="114"/>
      <c r="D184" s="100"/>
      <c r="E184" s="72"/>
      <c r="F184" s="29"/>
      <c r="G184" s="73"/>
      <c r="H184" s="29"/>
      <c r="I184" s="65"/>
      <c r="J184" s="29"/>
    </row>
    <row r="185" spans="1:10" s="17" customFormat="1" ht="21" customHeight="1">
      <c r="A185" s="116"/>
      <c r="B185" s="101" t="s">
        <v>518</v>
      </c>
      <c r="C185" s="112">
        <v>9</v>
      </c>
      <c r="D185" s="117" t="s">
        <v>519</v>
      </c>
      <c r="E185" s="72"/>
      <c r="F185" s="29">
        <f t="shared" si="11"/>
        <v>0</v>
      </c>
      <c r="G185" s="73"/>
      <c r="H185" s="29">
        <f t="shared" si="12"/>
        <v>0</v>
      </c>
      <c r="I185" s="65">
        <f t="shared" si="13"/>
        <v>0</v>
      </c>
      <c r="J185" s="29"/>
    </row>
    <row r="186" spans="1:10" s="17" customFormat="1" ht="21" customHeight="1">
      <c r="A186" s="116"/>
      <c r="B186" s="101" t="s">
        <v>547</v>
      </c>
      <c r="C186" s="112">
        <v>2</v>
      </c>
      <c r="D186" s="117" t="s">
        <v>519</v>
      </c>
      <c r="E186" s="72"/>
      <c r="F186" s="29">
        <f t="shared" si="11"/>
        <v>0</v>
      </c>
      <c r="G186" s="73"/>
      <c r="H186" s="29">
        <f t="shared" si="12"/>
        <v>0</v>
      </c>
      <c r="I186" s="65">
        <f t="shared" si="13"/>
        <v>0</v>
      </c>
      <c r="J186" s="29"/>
    </row>
    <row r="187" spans="1:10" s="17" customFormat="1" ht="21" customHeight="1">
      <c r="A187" s="122">
        <v>6.7</v>
      </c>
      <c r="B187" s="185" t="s">
        <v>449</v>
      </c>
      <c r="C187" s="204"/>
      <c r="D187" s="194"/>
      <c r="E187" s="72"/>
      <c r="F187" s="29"/>
      <c r="G187" s="73"/>
      <c r="H187" s="29"/>
      <c r="I187" s="65"/>
      <c r="J187" s="29"/>
    </row>
    <row r="188" spans="1:10" s="17" customFormat="1" ht="21" customHeight="1">
      <c r="A188" s="110" t="s">
        <v>536</v>
      </c>
      <c r="B188" s="111" t="s">
        <v>493</v>
      </c>
      <c r="C188" s="204">
        <v>1</v>
      </c>
      <c r="D188" s="103" t="s">
        <v>42</v>
      </c>
      <c r="E188" s="72"/>
      <c r="F188" s="29">
        <f t="shared" si="11"/>
        <v>0</v>
      </c>
      <c r="G188" s="73"/>
      <c r="H188" s="29">
        <f t="shared" si="12"/>
        <v>0</v>
      </c>
      <c r="I188" s="65">
        <f t="shared" si="13"/>
        <v>0</v>
      </c>
      <c r="J188" s="29"/>
    </row>
    <row r="189" spans="1:10" s="17" customFormat="1" ht="21" customHeight="1">
      <c r="A189" s="110"/>
      <c r="B189" s="111"/>
      <c r="C189" s="204"/>
      <c r="D189" s="103"/>
      <c r="E189" s="70"/>
      <c r="F189" s="99"/>
      <c r="G189" s="70"/>
      <c r="H189" s="99"/>
      <c r="I189" s="99"/>
      <c r="J189" s="55"/>
    </row>
    <row r="190" spans="1:10" s="12" customFormat="1" ht="21" customHeight="1" thickBot="1">
      <c r="A190" s="74"/>
      <c r="B190" s="75" t="str">
        <f>"รวมจำนวน 1 อาคาร (อาคารบริการ) "&amp;$B$10</f>
        <v>รวมจำนวน 1 อาคาร (อาคารบริการ) หมวดงานระบบปรับอากาศ</v>
      </c>
      <c r="C190" s="76"/>
      <c r="D190" s="74"/>
      <c r="E190" s="77"/>
      <c r="F190" s="78">
        <f>SUM(F94:F189)</f>
        <v>0</v>
      </c>
      <c r="G190" s="77"/>
      <c r="H190" s="78">
        <f>SUM(H94:H189)</f>
        <v>0</v>
      </c>
      <c r="I190" s="78">
        <f t="shared" ref="I190" si="14">SUM(I94:I189)</f>
        <v>0</v>
      </c>
      <c r="J190" s="218"/>
    </row>
    <row r="191" spans="1:10" ht="21" customHeight="1" thickTop="1"/>
  </sheetData>
  <mergeCells count="8">
    <mergeCell ref="A1:J1"/>
    <mergeCell ref="A7:A8"/>
    <mergeCell ref="B7:B8"/>
    <mergeCell ref="C7:C8"/>
    <mergeCell ref="D7:D8"/>
    <mergeCell ref="E7:F7"/>
    <mergeCell ref="G7:H7"/>
    <mergeCell ref="J7:J8"/>
  </mergeCells>
  <printOptions horizontalCentered="1"/>
  <pageMargins left="0.23622047244094499" right="0.23622047244094499" top="0.55118110236220497" bottom="0.39370078740157499" header="0.31496062992126" footer="0.31496062992126"/>
  <pageSetup paperSize="9" scale="66" orientation="landscape" r:id="rId1"/>
  <headerFooter>
    <oddHeader>&amp;Rแบบ ปร.4 แผ่นที่ &amp;P/&amp;N</oddHeader>
    <oddFooter>&amp;LAC&amp;C  (ผู้ช่วยศาสตรจารย์สุธน   คงศักดิ์ตระกูล)     (ผู้ช่วยศาสตรจารย์อภิเดช    บุญเจือ)  (ผู้ช่วยศาสตรจารย์รุ่งเพชร    ก่องนอก)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01"/>
  <sheetViews>
    <sheetView tabSelected="1" view="pageBreakPreview" topLeftCell="A7" zoomScale="130" zoomScaleNormal="130" zoomScaleSheetLayoutView="130" workbookViewId="0">
      <pane xSplit="3" ySplit="2" topLeftCell="D15" activePane="bottomRight" state="frozen"/>
      <selection activeCell="G17" sqref="G17"/>
      <selection pane="topRight" activeCell="G17" sqref="G17"/>
      <selection pane="bottomLeft" activeCell="G17" sqref="G17"/>
      <selection pane="bottomRight" activeCell="O30" sqref="O30"/>
    </sheetView>
  </sheetViews>
  <sheetFormatPr defaultColWidth="9.33203125" defaultRowHeight="21" customHeight="1"/>
  <cols>
    <col min="1" max="1" width="8.83203125" style="11" customWidth="1"/>
    <col min="2" max="2" width="77.5" style="11" customWidth="1"/>
    <col min="3" max="3" width="15.1640625" style="39" customWidth="1"/>
    <col min="4" max="4" width="9.33203125" style="36" customWidth="1"/>
    <col min="5" max="5" width="16" style="11" customWidth="1"/>
    <col min="6" max="6" width="20" style="11" customWidth="1"/>
    <col min="7" max="7" width="15.83203125" style="11" customWidth="1"/>
    <col min="8" max="8" width="20.33203125" style="11" customWidth="1"/>
    <col min="9" max="9" width="20" style="11" customWidth="1"/>
    <col min="10" max="10" width="16.5" style="36" customWidth="1"/>
    <col min="11" max="11" width="9.33203125" style="11"/>
    <col min="12" max="12" width="13.33203125" style="11" bestFit="1" customWidth="1"/>
    <col min="13" max="13" width="12.33203125" style="11" bestFit="1" customWidth="1"/>
    <col min="14" max="16384" width="9.33203125" style="11"/>
  </cols>
  <sheetData>
    <row r="1" spans="1:10" s="4" customFormat="1" ht="21" customHeight="1">
      <c r="A1" s="621" t="s">
        <v>34</v>
      </c>
      <c r="B1" s="621"/>
      <c r="C1" s="621"/>
      <c r="D1" s="621"/>
      <c r="E1" s="621"/>
      <c r="F1" s="621"/>
      <c r="G1" s="621"/>
      <c r="H1" s="621"/>
      <c r="I1" s="621"/>
      <c r="J1" s="621"/>
    </row>
    <row r="2" spans="1:10" s="4" customFormat="1" ht="21" customHeight="1">
      <c r="A2" s="5" t="str">
        <f>ชื่อโครงการ!A2</f>
        <v>ชื่อโครงการ : จ้างก่อสร้างกลุ่มอาคารหอพักนักศึกษา ศูนย์การศึกษาหนองระเวียง</v>
      </c>
      <c r="B2" s="6"/>
      <c r="C2" s="7"/>
      <c r="D2" s="7"/>
      <c r="E2" s="5"/>
      <c r="F2" s="5"/>
      <c r="G2" s="5"/>
      <c r="H2" s="5"/>
      <c r="I2" s="5" t="s">
        <v>18</v>
      </c>
      <c r="J2" s="7"/>
    </row>
    <row r="3" spans="1:10" s="4" customFormat="1" ht="21" customHeight="1">
      <c r="A3" s="5" t="str">
        <f>ชื่อโครงการ!A4</f>
        <v>กลุ่มงาน : งานก่อสร้าง</v>
      </c>
      <c r="B3" s="6"/>
      <c r="C3" s="7"/>
      <c r="D3" s="7"/>
      <c r="E3" s="5"/>
      <c r="F3" s="5"/>
      <c r="G3" s="5"/>
      <c r="H3" s="5"/>
      <c r="I3" s="5"/>
      <c r="J3" s="7"/>
    </row>
    <row r="4" spans="1:10" s="4" customFormat="1" ht="21" customHeight="1">
      <c r="A4" s="8" t="str">
        <f>ชื่อโครงการ!A11</f>
        <v>สถานที่ก่อสร้าง : มหาวิทยาลัยเทคโนโลยีราชมงคลอีสาน ศูนย์การศึกษาหนองระเวียง ตำบลหนองระเวียง อำเภอเมืองนครราชสีมา จังหวัดนครราชสีมา</v>
      </c>
      <c r="B4" s="9"/>
      <c r="C4" s="10"/>
      <c r="D4" s="10"/>
      <c r="E4" s="8"/>
      <c r="F4" s="8"/>
      <c r="G4" s="8"/>
      <c r="H4" s="8" t="s">
        <v>20</v>
      </c>
      <c r="I4" s="8"/>
      <c r="J4" s="10"/>
    </row>
    <row r="5" spans="1:10" s="4" customFormat="1" ht="21" customHeight="1">
      <c r="A5" s="8" t="str">
        <f>ชื่อโครงการ!A13</f>
        <v>หน่วยงานเจ้าของโครงการ :  มหาวิทยาลัยเทคโนโลยีราชมงคลอีสาน ศูนย์การศึกษาหนองระเวียง</v>
      </c>
      <c r="B5" s="9"/>
      <c r="C5" s="10"/>
      <c r="D5" s="10"/>
      <c r="E5" s="8"/>
      <c r="F5" s="8"/>
      <c r="G5" s="8"/>
      <c r="H5" s="8"/>
      <c r="I5" s="8"/>
      <c r="J5" s="10"/>
    </row>
    <row r="6" spans="1:10" s="4" customFormat="1" ht="21" customHeight="1">
      <c r="A6" s="42" t="str">
        <f>ชื่อโครงการ!A9</f>
        <v xml:space="preserve">คำนวณราคากลาง : </v>
      </c>
      <c r="B6" s="40"/>
      <c r="C6" s="43"/>
      <c r="D6" s="43"/>
      <c r="E6" s="44"/>
      <c r="F6" s="44"/>
      <c r="G6" s="42"/>
      <c r="H6" s="44"/>
      <c r="I6" s="44"/>
      <c r="J6" s="43"/>
    </row>
    <row r="7" spans="1:10" ht="21" customHeight="1">
      <c r="A7" s="622" t="s">
        <v>15</v>
      </c>
      <c r="B7" s="622" t="s">
        <v>16</v>
      </c>
      <c r="C7" s="622" t="s">
        <v>5</v>
      </c>
      <c r="D7" s="622" t="s">
        <v>6</v>
      </c>
      <c r="E7" s="622" t="s">
        <v>31</v>
      </c>
      <c r="F7" s="622"/>
      <c r="G7" s="622" t="s">
        <v>1</v>
      </c>
      <c r="H7" s="622"/>
      <c r="I7" s="45" t="s">
        <v>32</v>
      </c>
      <c r="J7" s="622" t="s">
        <v>8</v>
      </c>
    </row>
    <row r="8" spans="1:10" ht="21" customHeight="1">
      <c r="A8" s="623"/>
      <c r="B8" s="623"/>
      <c r="C8" s="622"/>
      <c r="D8" s="622"/>
      <c r="E8" s="45" t="s">
        <v>13</v>
      </c>
      <c r="F8" s="45" t="s">
        <v>7</v>
      </c>
      <c r="G8" s="45" t="s">
        <v>13</v>
      </c>
      <c r="H8" s="45" t="s">
        <v>7</v>
      </c>
      <c r="I8" s="45" t="s">
        <v>12</v>
      </c>
      <c r="J8" s="622"/>
    </row>
    <row r="9" spans="1:10" s="12" customFormat="1" ht="21" customHeight="1">
      <c r="A9" s="56"/>
      <c r="B9" s="57" t="s">
        <v>619</v>
      </c>
      <c r="C9" s="58"/>
      <c r="D9" s="59"/>
      <c r="E9" s="60"/>
      <c r="F9" s="61"/>
      <c r="G9" s="60"/>
      <c r="H9" s="61"/>
      <c r="I9" s="62"/>
      <c r="J9" s="16"/>
    </row>
    <row r="10" spans="1:10" s="20" customFormat="1" ht="21" customHeight="1">
      <c r="A10" s="86"/>
      <c r="B10" s="87" t="s">
        <v>148</v>
      </c>
      <c r="C10" s="25"/>
      <c r="D10" s="25"/>
      <c r="E10" s="88"/>
      <c r="F10" s="88"/>
      <c r="G10" s="88"/>
      <c r="H10" s="88"/>
      <c r="I10" s="88"/>
      <c r="J10" s="25"/>
    </row>
    <row r="11" spans="1:10" s="20" customFormat="1" ht="21" customHeight="1">
      <c r="A11" s="27"/>
      <c r="B11" s="91" t="s">
        <v>620</v>
      </c>
      <c r="C11" s="29"/>
      <c r="D11" s="29"/>
      <c r="E11" s="123"/>
      <c r="F11" s="123"/>
      <c r="G11" s="88"/>
      <c r="H11" s="88"/>
      <c r="I11" s="88"/>
      <c r="J11" s="25"/>
    </row>
    <row r="12" spans="1:10" s="20" customFormat="1" ht="21" customHeight="1">
      <c r="A12" s="27">
        <v>1</v>
      </c>
      <c r="B12" s="64" t="s">
        <v>153</v>
      </c>
      <c r="C12" s="29"/>
      <c r="D12" s="29"/>
      <c r="E12" s="72"/>
      <c r="F12" s="29"/>
      <c r="G12" s="73"/>
      <c r="H12" s="29"/>
      <c r="I12" s="65"/>
      <c r="J12" s="29"/>
    </row>
    <row r="13" spans="1:10" s="20" customFormat="1" ht="21" customHeight="1">
      <c r="A13" s="24">
        <v>1.1000000000000001</v>
      </c>
      <c r="B13" s="90" t="s">
        <v>757</v>
      </c>
      <c r="C13" s="25">
        <f>32*2</f>
        <v>64</v>
      </c>
      <c r="D13" s="29" t="s">
        <v>40</v>
      </c>
      <c r="E13" s="72"/>
      <c r="F13" s="29">
        <f t="shared" ref="F13:F14" si="0">ROUND(E13*C13,2)</f>
        <v>0</v>
      </c>
      <c r="G13" s="73"/>
      <c r="H13" s="29">
        <f t="shared" ref="H13:H14" si="1">ROUND(G13*C13,2)</f>
        <v>0</v>
      </c>
      <c r="I13" s="65">
        <f t="shared" ref="I13:I14" si="2">+F13+H13</f>
        <v>0</v>
      </c>
      <c r="J13" s="29"/>
    </row>
    <row r="14" spans="1:10" s="20" customFormat="1" ht="21" customHeight="1">
      <c r="A14" s="24">
        <v>1.2</v>
      </c>
      <c r="B14" s="124" t="s">
        <v>622</v>
      </c>
      <c r="C14" s="25">
        <f t="shared" ref="C14:C15" si="3">32*2</f>
        <v>64</v>
      </c>
      <c r="D14" s="29" t="s">
        <v>40</v>
      </c>
      <c r="E14" s="72"/>
      <c r="F14" s="29">
        <f t="shared" si="0"/>
        <v>0</v>
      </c>
      <c r="G14" s="73"/>
      <c r="H14" s="29">
        <f t="shared" si="1"/>
        <v>0</v>
      </c>
      <c r="I14" s="65">
        <f t="shared" si="2"/>
        <v>0</v>
      </c>
      <c r="J14" s="29"/>
    </row>
    <row r="15" spans="1:10" s="20" customFormat="1" ht="21" customHeight="1">
      <c r="A15" s="24">
        <v>1.3</v>
      </c>
      <c r="B15" s="124" t="s">
        <v>623</v>
      </c>
      <c r="C15" s="25">
        <f t="shared" si="3"/>
        <v>64</v>
      </c>
      <c r="D15" s="29" t="s">
        <v>40</v>
      </c>
      <c r="E15" s="72"/>
      <c r="F15" s="29">
        <f t="shared" ref="F15" si="4">ROUND(E15*C15,2)</f>
        <v>0</v>
      </c>
      <c r="G15" s="73"/>
      <c r="H15" s="29">
        <f t="shared" ref="H15" si="5">ROUND(G15*C15,2)</f>
        <v>0</v>
      </c>
      <c r="I15" s="65">
        <f t="shared" ref="I15" si="6">+F15+H15</f>
        <v>0</v>
      </c>
      <c r="J15" s="29"/>
    </row>
    <row r="16" spans="1:10" s="20" customFormat="1" ht="21" customHeight="1">
      <c r="A16" s="27">
        <v>2</v>
      </c>
      <c r="B16" s="64" t="s">
        <v>758</v>
      </c>
      <c r="C16" s="29"/>
      <c r="D16" s="29"/>
      <c r="E16" s="72"/>
      <c r="F16" s="29"/>
      <c r="G16" s="73"/>
      <c r="H16" s="29"/>
      <c r="I16" s="65"/>
      <c r="J16" s="29"/>
    </row>
    <row r="17" spans="1:12" s="20" customFormat="1" ht="21" customHeight="1">
      <c r="A17" s="24">
        <v>2.1</v>
      </c>
      <c r="B17" s="90" t="s">
        <v>757</v>
      </c>
      <c r="C17" s="25">
        <v>1</v>
      </c>
      <c r="D17" s="29" t="s">
        <v>40</v>
      </c>
      <c r="E17" s="72"/>
      <c r="F17" s="29">
        <f t="shared" ref="F17:F19" si="7">ROUND(E17*C17,2)</f>
        <v>0</v>
      </c>
      <c r="G17" s="73"/>
      <c r="H17" s="29">
        <f t="shared" ref="H17:H19" si="8">ROUND(G17*C17,2)</f>
        <v>0</v>
      </c>
      <c r="I17" s="65">
        <f t="shared" ref="I17:I19" si="9">+F17+H17</f>
        <v>0</v>
      </c>
      <c r="J17" s="29"/>
    </row>
    <row r="18" spans="1:12" s="20" customFormat="1" ht="21" customHeight="1">
      <c r="A18" s="24">
        <v>2.2000000000000002</v>
      </c>
      <c r="B18" s="124" t="s">
        <v>622</v>
      </c>
      <c r="C18" s="25">
        <v>1</v>
      </c>
      <c r="D18" s="29" t="s">
        <v>40</v>
      </c>
      <c r="E18" s="72"/>
      <c r="F18" s="29">
        <f t="shared" si="7"/>
        <v>0</v>
      </c>
      <c r="G18" s="73"/>
      <c r="H18" s="29">
        <f t="shared" si="8"/>
        <v>0</v>
      </c>
      <c r="I18" s="65">
        <f t="shared" si="9"/>
        <v>0</v>
      </c>
      <c r="J18" s="29"/>
    </row>
    <row r="19" spans="1:12" s="20" customFormat="1" ht="21" customHeight="1">
      <c r="A19" s="24">
        <v>2.2999999999999998</v>
      </c>
      <c r="B19" s="124" t="s">
        <v>623</v>
      </c>
      <c r="C19" s="25">
        <v>1</v>
      </c>
      <c r="D19" s="29" t="s">
        <v>40</v>
      </c>
      <c r="E19" s="72"/>
      <c r="F19" s="29">
        <f t="shared" si="7"/>
        <v>0</v>
      </c>
      <c r="G19" s="73"/>
      <c r="H19" s="29">
        <f t="shared" si="8"/>
        <v>0</v>
      </c>
      <c r="I19" s="65">
        <f t="shared" si="9"/>
        <v>0</v>
      </c>
      <c r="J19" s="29"/>
    </row>
    <row r="20" spans="1:12" s="20" customFormat="1" ht="21" customHeight="1">
      <c r="A20" s="24"/>
      <c r="B20" s="124"/>
      <c r="C20" s="30"/>
      <c r="D20" s="29"/>
      <c r="E20" s="72"/>
      <c r="F20" s="29"/>
      <c r="G20" s="73"/>
      <c r="H20" s="29"/>
      <c r="I20" s="65"/>
      <c r="J20" s="29"/>
    </row>
    <row r="21" spans="1:12" s="20" customFormat="1" ht="21" customHeight="1">
      <c r="A21" s="176"/>
      <c r="B21" s="177" t="str">
        <f>"รวมจำนวน 1 อาคาร (อาคารพักนักศึกษา) "&amp;$B$11</f>
        <v>รวมจำนวน 1 อาคาร (อาคารพักนักศึกษา) ครุภัณฑ์เฟอร์นิเจอร์ลอยตัว</v>
      </c>
      <c r="C21" s="178"/>
      <c r="D21" s="176"/>
      <c r="E21" s="179"/>
      <c r="F21" s="180">
        <f>SUM(F13:F20)</f>
        <v>0</v>
      </c>
      <c r="G21" s="179"/>
      <c r="H21" s="180">
        <f t="shared" ref="H21:I21" si="10">SUM(H13:H20)</f>
        <v>0</v>
      </c>
      <c r="I21" s="180">
        <f t="shared" si="10"/>
        <v>0</v>
      </c>
      <c r="J21" s="442"/>
      <c r="L21" s="20">
        <f>I21/32</f>
        <v>0</v>
      </c>
    </row>
    <row r="22" spans="1:12" s="20" customFormat="1" ht="21" customHeight="1" thickBot="1">
      <c r="A22" s="74"/>
      <c r="B22" s="75" t="str">
        <f>"รวมจำนวน 6 อาคาร (อาคารพักนักศึกษา) "&amp;$B$11</f>
        <v>รวมจำนวน 6 อาคาร (อาคารพักนักศึกษา) ครุภัณฑ์เฟอร์นิเจอร์ลอยตัว</v>
      </c>
      <c r="C22" s="76"/>
      <c r="D22" s="74"/>
      <c r="E22" s="77"/>
      <c r="F22" s="78">
        <f>F21*6</f>
        <v>0</v>
      </c>
      <c r="G22" s="77"/>
      <c r="H22" s="78">
        <f>H21*6</f>
        <v>0</v>
      </c>
      <c r="I22" s="78">
        <f>I21*6</f>
        <v>0</v>
      </c>
      <c r="J22" s="443"/>
    </row>
    <row r="23" spans="1:12" s="20" customFormat="1" ht="21" customHeight="1" thickTop="1">
      <c r="A23" s="130"/>
      <c r="B23" s="124"/>
      <c r="C23" s="30"/>
      <c r="D23" s="30"/>
      <c r="E23" s="71"/>
      <c r="F23" s="30"/>
      <c r="G23" s="131"/>
      <c r="H23" s="30"/>
      <c r="I23" s="82"/>
      <c r="J23" s="30"/>
    </row>
    <row r="24" spans="1:12" s="20" customFormat="1" ht="21" customHeight="1">
      <c r="A24" s="24">
        <v>2</v>
      </c>
      <c r="B24" s="68" t="s">
        <v>155</v>
      </c>
      <c r="C24" s="29"/>
      <c r="D24" s="29"/>
      <c r="E24" s="72"/>
      <c r="F24" s="29"/>
      <c r="G24" s="73"/>
      <c r="H24" s="29"/>
      <c r="I24" s="65"/>
      <c r="J24" s="29"/>
    </row>
    <row r="25" spans="1:12" s="20" customFormat="1" ht="21" customHeight="1">
      <c r="A25" s="24">
        <v>2.1</v>
      </c>
      <c r="B25" s="90" t="s">
        <v>756</v>
      </c>
      <c r="C25" s="29">
        <v>24</v>
      </c>
      <c r="D25" s="29" t="s">
        <v>40</v>
      </c>
      <c r="E25" s="72"/>
      <c r="F25" s="29">
        <f t="shared" ref="F25:F27" si="11">ROUND(E25*C25,2)</f>
        <v>0</v>
      </c>
      <c r="G25" s="73"/>
      <c r="H25" s="29">
        <f t="shared" ref="H25:H27" si="12">ROUND(G25*C25,2)</f>
        <v>0</v>
      </c>
      <c r="I25" s="65">
        <f t="shared" ref="I25:I27" si="13">+F25+H25</f>
        <v>0</v>
      </c>
      <c r="J25" s="29"/>
    </row>
    <row r="26" spans="1:12" s="20" customFormat="1" ht="21" customHeight="1">
      <c r="A26" s="24">
        <v>2.2000000000000002</v>
      </c>
      <c r="B26" s="90" t="s">
        <v>624</v>
      </c>
      <c r="C26" s="29">
        <v>24</v>
      </c>
      <c r="D26" s="29" t="s">
        <v>40</v>
      </c>
      <c r="E26" s="72"/>
      <c r="F26" s="29">
        <f t="shared" si="11"/>
        <v>0</v>
      </c>
      <c r="G26" s="73"/>
      <c r="H26" s="29">
        <f t="shared" si="12"/>
        <v>0</v>
      </c>
      <c r="I26" s="65">
        <f t="shared" si="13"/>
        <v>0</v>
      </c>
      <c r="J26" s="29"/>
    </row>
    <row r="27" spans="1:12" s="20" customFormat="1" ht="21" customHeight="1">
      <c r="A27" s="24">
        <v>2.2999999999999998</v>
      </c>
      <c r="B27" s="124" t="s">
        <v>625</v>
      </c>
      <c r="C27" s="30">
        <v>24</v>
      </c>
      <c r="D27" s="29" t="s">
        <v>40</v>
      </c>
      <c r="E27" s="72"/>
      <c r="F27" s="29">
        <f t="shared" si="11"/>
        <v>0</v>
      </c>
      <c r="G27" s="73"/>
      <c r="H27" s="29">
        <f t="shared" si="12"/>
        <v>0</v>
      </c>
      <c r="I27" s="65">
        <f t="shared" si="13"/>
        <v>0</v>
      </c>
      <c r="J27" s="29"/>
    </row>
    <row r="28" spans="1:12" s="20" customFormat="1" ht="21" customHeight="1">
      <c r="A28" s="24"/>
      <c r="B28" s="124"/>
      <c r="C28" s="30"/>
      <c r="D28" s="29"/>
      <c r="E28" s="72"/>
      <c r="F28" s="29"/>
      <c r="G28" s="73"/>
      <c r="H28" s="29"/>
      <c r="I28" s="65"/>
      <c r="J28" s="29"/>
    </row>
    <row r="29" spans="1:12" s="20" customFormat="1" ht="21" customHeight="1" thickBot="1">
      <c r="A29" s="74"/>
      <c r="B29" s="75" t="str">
        <f>"รวมจำนวน 1 อาคาร (อาคารบุคลากร) "&amp;$B$11</f>
        <v>รวมจำนวน 1 อาคาร (อาคารบุคลากร) ครุภัณฑ์เฟอร์นิเจอร์ลอยตัว</v>
      </c>
      <c r="C29" s="76"/>
      <c r="D29" s="74"/>
      <c r="E29" s="77"/>
      <c r="F29" s="78">
        <f>SUM(F25:F28)</f>
        <v>0</v>
      </c>
      <c r="G29" s="77"/>
      <c r="H29" s="78">
        <f t="shared" ref="H29" si="14">SUM(H25:H28)</f>
        <v>0</v>
      </c>
      <c r="I29" s="78">
        <f>SUM(I25:I28)</f>
        <v>0</v>
      </c>
      <c r="J29" s="443"/>
    </row>
    <row r="30" spans="1:12" s="20" customFormat="1" ht="21" customHeight="1" thickTop="1">
      <c r="A30" s="130"/>
      <c r="B30" s="124"/>
      <c r="C30" s="30"/>
      <c r="D30" s="30"/>
      <c r="E30" s="71"/>
      <c r="F30" s="30"/>
      <c r="G30" s="131"/>
      <c r="H30" s="30"/>
      <c r="I30" s="82"/>
      <c r="J30" s="30"/>
    </row>
    <row r="31" spans="1:12" s="20" customFormat="1" ht="21" customHeight="1">
      <c r="A31" s="27"/>
      <c r="B31" s="87" t="s">
        <v>621</v>
      </c>
      <c r="C31" s="30"/>
      <c r="D31" s="29"/>
      <c r="E31" s="72"/>
      <c r="F31" s="29"/>
      <c r="G31" s="73"/>
      <c r="H31" s="29"/>
      <c r="I31" s="65"/>
      <c r="J31" s="29"/>
    </row>
    <row r="32" spans="1:12" s="20" customFormat="1" ht="21" customHeight="1">
      <c r="A32" s="27">
        <v>1</v>
      </c>
      <c r="B32" s="64" t="s">
        <v>288</v>
      </c>
      <c r="C32" s="29"/>
      <c r="D32" s="29"/>
      <c r="E32" s="72"/>
      <c r="F32" s="29"/>
      <c r="G32" s="73"/>
      <c r="H32" s="29"/>
      <c r="I32" s="65"/>
      <c r="J32" s="29"/>
    </row>
    <row r="33" spans="1:10" s="20" customFormat="1" ht="21" customHeight="1">
      <c r="A33" s="24"/>
      <c r="B33" s="90" t="s">
        <v>289</v>
      </c>
      <c r="C33" s="29">
        <v>1</v>
      </c>
      <c r="D33" s="29" t="s">
        <v>108</v>
      </c>
      <c r="E33" s="72"/>
      <c r="F33" s="29">
        <f t="shared" ref="F33" si="15">ROUND(E33*C33,2)</f>
        <v>0</v>
      </c>
      <c r="G33" s="73"/>
      <c r="H33" s="29">
        <f t="shared" ref="H33" si="16">ROUND(G33*C33,2)</f>
        <v>0</v>
      </c>
      <c r="I33" s="65">
        <f t="shared" ref="I33" si="17">+F33+H33</f>
        <v>0</v>
      </c>
      <c r="J33" s="25"/>
    </row>
    <row r="34" spans="1:10" s="20" customFormat="1" ht="21" customHeight="1">
      <c r="A34" s="24"/>
      <c r="B34" s="90"/>
      <c r="C34" s="29"/>
      <c r="D34" s="29"/>
      <c r="E34" s="72"/>
      <c r="F34" s="29"/>
      <c r="G34" s="73"/>
      <c r="H34" s="29"/>
      <c r="I34" s="65"/>
      <c r="J34" s="29"/>
    </row>
    <row r="35" spans="1:10" s="20" customFormat="1" ht="21" customHeight="1" thickBot="1">
      <c r="A35" s="74"/>
      <c r="B35" s="75" t="str">
        <f>"รวม"&amp;$B$31</f>
        <v>รวมครุภัณฑ์งานระบบไฟฟ้า</v>
      </c>
      <c r="C35" s="76"/>
      <c r="D35" s="74"/>
      <c r="E35" s="77"/>
      <c r="F35" s="78">
        <f>SUM(F33:F34)</f>
        <v>0</v>
      </c>
      <c r="G35" s="77"/>
      <c r="H35" s="78">
        <f>SUM(H33:H34)</f>
        <v>0</v>
      </c>
      <c r="I35" s="78">
        <f>SUM(I33:I34)</f>
        <v>0</v>
      </c>
      <c r="J35" s="443"/>
    </row>
    <row r="36" spans="1:10" s="20" customFormat="1" ht="21" customHeight="1" thickTop="1">
      <c r="A36" s="24"/>
      <c r="B36" s="90"/>
      <c r="C36" s="29"/>
      <c r="D36" s="29"/>
      <c r="E36" s="72"/>
      <c r="F36" s="29"/>
      <c r="G36" s="73"/>
      <c r="H36" s="29"/>
      <c r="I36" s="65"/>
      <c r="J36" s="29"/>
    </row>
    <row r="37" spans="1:10" s="20" customFormat="1" ht="21" customHeight="1">
      <c r="A37" s="24"/>
      <c r="B37" s="87" t="s">
        <v>760</v>
      </c>
      <c r="C37" s="29"/>
      <c r="D37" s="29"/>
      <c r="E37" s="72"/>
      <c r="F37" s="29"/>
      <c r="G37" s="73"/>
      <c r="H37" s="29"/>
      <c r="I37" s="65"/>
      <c r="J37" s="29"/>
    </row>
    <row r="38" spans="1:10" s="20" customFormat="1" ht="21" customHeight="1">
      <c r="A38" s="24"/>
      <c r="B38" s="181" t="s">
        <v>153</v>
      </c>
      <c r="C38" s="29"/>
      <c r="D38" s="29"/>
      <c r="E38" s="72"/>
      <c r="F38" s="29"/>
      <c r="G38" s="73"/>
      <c r="H38" s="29"/>
      <c r="I38" s="65"/>
      <c r="J38" s="29"/>
    </row>
    <row r="39" spans="1:10" s="20" customFormat="1" ht="21" customHeight="1">
      <c r="A39" s="24"/>
      <c r="B39" s="182" t="s">
        <v>463</v>
      </c>
      <c r="C39" s="29"/>
      <c r="D39" s="29"/>
      <c r="E39" s="72"/>
      <c r="F39" s="29"/>
      <c r="G39" s="73"/>
      <c r="H39" s="29"/>
      <c r="I39" s="65"/>
      <c r="J39" s="29"/>
    </row>
    <row r="40" spans="1:10" s="20" customFormat="1" ht="21" customHeight="1">
      <c r="A40" s="24"/>
      <c r="B40" s="183" t="s">
        <v>464</v>
      </c>
      <c r="C40" s="192"/>
      <c r="D40" s="202"/>
      <c r="E40" s="72"/>
      <c r="F40" s="29"/>
      <c r="G40" s="73"/>
      <c r="H40" s="29"/>
      <c r="I40" s="65"/>
      <c r="J40" s="29"/>
    </row>
    <row r="41" spans="1:10" s="20" customFormat="1" ht="21" customHeight="1">
      <c r="A41" s="24"/>
      <c r="B41" s="183" t="s">
        <v>465</v>
      </c>
      <c r="C41" s="192">
        <f>1</f>
        <v>1</v>
      </c>
      <c r="D41" s="202" t="s">
        <v>43</v>
      </c>
      <c r="E41" s="72"/>
      <c r="F41" s="29">
        <f>ROUND(E41*C41,2)</f>
        <v>0</v>
      </c>
      <c r="G41" s="73"/>
      <c r="H41" s="29">
        <f t="shared" ref="H41:H42" si="18">ROUND(G41*C41,2)</f>
        <v>0</v>
      </c>
      <c r="I41" s="65">
        <f t="shared" ref="I41:I42" si="19">+F41+H41</f>
        <v>0</v>
      </c>
      <c r="J41" s="29"/>
    </row>
    <row r="42" spans="1:10" s="20" customFormat="1" ht="21" customHeight="1">
      <c r="A42" s="24"/>
      <c r="B42" s="183" t="s">
        <v>466</v>
      </c>
      <c r="C42" s="192">
        <f>1</f>
        <v>1</v>
      </c>
      <c r="D42" s="202" t="s">
        <v>43</v>
      </c>
      <c r="E42" s="72"/>
      <c r="F42" s="29">
        <f t="shared" ref="F42" si="20">ROUND(E42*C42,2)</f>
        <v>0</v>
      </c>
      <c r="G42" s="73"/>
      <c r="H42" s="29">
        <f t="shared" si="18"/>
        <v>0</v>
      </c>
      <c r="I42" s="65">
        <f t="shared" si="19"/>
        <v>0</v>
      </c>
      <c r="J42" s="29"/>
    </row>
    <row r="43" spans="1:10" s="20" customFormat="1" ht="21" customHeight="1">
      <c r="A43" s="24"/>
      <c r="B43" s="182" t="s">
        <v>494</v>
      </c>
      <c r="C43" s="192"/>
      <c r="D43" s="202"/>
      <c r="E43" s="72"/>
      <c r="F43" s="29"/>
      <c r="G43" s="73"/>
      <c r="H43" s="29"/>
      <c r="I43" s="65"/>
      <c r="J43" s="29"/>
    </row>
    <row r="44" spans="1:10" s="20" customFormat="1" ht="21" customHeight="1">
      <c r="A44" s="24"/>
      <c r="B44" s="184" t="s">
        <v>495</v>
      </c>
      <c r="C44" s="204">
        <v>64</v>
      </c>
      <c r="D44" s="103" t="s">
        <v>40</v>
      </c>
      <c r="E44" s="72"/>
      <c r="F44" s="29">
        <f t="shared" ref="F44:F48" si="21">ROUND(E44*C44,2)</f>
        <v>0</v>
      </c>
      <c r="G44" s="73"/>
      <c r="H44" s="29">
        <f t="shared" ref="H44:H48" si="22">ROUND(G44*C44,2)</f>
        <v>0</v>
      </c>
      <c r="I44" s="65">
        <f t="shared" ref="I44:I48" si="23">+F44+H44</f>
        <v>0</v>
      </c>
      <c r="J44" s="29"/>
    </row>
    <row r="45" spans="1:10" s="20" customFormat="1" ht="21" customHeight="1">
      <c r="A45" s="24"/>
      <c r="B45" s="186" t="s">
        <v>497</v>
      </c>
      <c r="C45" s="201"/>
      <c r="D45" s="194"/>
      <c r="E45" s="72"/>
      <c r="F45" s="29"/>
      <c r="G45" s="73"/>
      <c r="H45" s="29"/>
      <c r="I45" s="65"/>
      <c r="J45" s="29"/>
    </row>
    <row r="46" spans="1:10" s="20" customFormat="1" ht="21" customHeight="1">
      <c r="A46" s="24"/>
      <c r="B46" s="186" t="s">
        <v>498</v>
      </c>
      <c r="C46" s="201">
        <v>33</v>
      </c>
      <c r="D46" s="194" t="s">
        <v>43</v>
      </c>
      <c r="E46" s="72"/>
      <c r="F46" s="29">
        <f t="shared" si="21"/>
        <v>0</v>
      </c>
      <c r="G46" s="73"/>
      <c r="H46" s="29">
        <f t="shared" si="22"/>
        <v>0</v>
      </c>
      <c r="I46" s="65">
        <f t="shared" si="23"/>
        <v>0</v>
      </c>
      <c r="J46" s="29"/>
    </row>
    <row r="47" spans="1:10" s="20" customFormat="1" ht="21" customHeight="1">
      <c r="A47" s="24"/>
      <c r="B47" s="186" t="s">
        <v>500</v>
      </c>
      <c r="C47" s="201"/>
      <c r="D47" s="194"/>
      <c r="E47" s="72"/>
      <c r="F47" s="29"/>
      <c r="G47" s="73"/>
      <c r="H47" s="29"/>
      <c r="I47" s="65"/>
      <c r="J47" s="29"/>
    </row>
    <row r="48" spans="1:10" s="20" customFormat="1" ht="21" customHeight="1">
      <c r="A48" s="24"/>
      <c r="B48" s="186" t="s">
        <v>501</v>
      </c>
      <c r="C48" s="201">
        <v>1</v>
      </c>
      <c r="D48" s="194" t="s">
        <v>43</v>
      </c>
      <c r="E48" s="72"/>
      <c r="F48" s="29">
        <f t="shared" si="21"/>
        <v>0</v>
      </c>
      <c r="G48" s="73"/>
      <c r="H48" s="29">
        <f t="shared" si="22"/>
        <v>0</v>
      </c>
      <c r="I48" s="65">
        <f t="shared" si="23"/>
        <v>0</v>
      </c>
      <c r="J48" s="29"/>
    </row>
    <row r="49" spans="1:12" s="20" customFormat="1" ht="21" customHeight="1">
      <c r="A49" s="24"/>
      <c r="B49" s="549"/>
      <c r="C49" s="201"/>
      <c r="D49" s="550"/>
      <c r="E49" s="72"/>
      <c r="F49" s="29"/>
      <c r="G49" s="73"/>
      <c r="H49" s="29"/>
      <c r="I49" s="65"/>
      <c r="J49" s="29"/>
    </row>
    <row r="50" spans="1:12" s="20" customFormat="1" ht="21" customHeight="1">
      <c r="A50" s="176"/>
      <c r="B50" s="177" t="s">
        <v>770</v>
      </c>
      <c r="C50" s="178"/>
      <c r="D50" s="176"/>
      <c r="E50" s="179"/>
      <c r="F50" s="180">
        <f>SUM(F41:F49)</f>
        <v>0</v>
      </c>
      <c r="G50" s="179"/>
      <c r="H50" s="180">
        <f>SUM(H41:H49)</f>
        <v>0</v>
      </c>
      <c r="I50" s="180">
        <f>SUM(I41:I49)</f>
        <v>0</v>
      </c>
      <c r="J50" s="442"/>
      <c r="L50" s="20">
        <f>I50/32</f>
        <v>0</v>
      </c>
    </row>
    <row r="51" spans="1:12" s="20" customFormat="1" ht="21" customHeight="1" thickBot="1">
      <c r="A51" s="74"/>
      <c r="B51" s="75" t="s">
        <v>771</v>
      </c>
      <c r="C51" s="76"/>
      <c r="D51" s="74"/>
      <c r="E51" s="77"/>
      <c r="F51" s="78">
        <f>F50*6</f>
        <v>0</v>
      </c>
      <c r="G51" s="77"/>
      <c r="H51" s="78">
        <f>H50*6</f>
        <v>0</v>
      </c>
      <c r="I51" s="78">
        <f>I50*6</f>
        <v>0</v>
      </c>
      <c r="J51" s="443"/>
    </row>
    <row r="52" spans="1:12" s="20" customFormat="1" ht="21" customHeight="1" thickTop="1">
      <c r="A52" s="24"/>
      <c r="B52" s="549"/>
      <c r="C52" s="201"/>
      <c r="D52" s="550"/>
      <c r="E52" s="72"/>
      <c r="F52" s="29"/>
      <c r="G52" s="73"/>
      <c r="H52" s="29"/>
      <c r="I52" s="65"/>
      <c r="J52" s="29"/>
    </row>
    <row r="53" spans="1:12" s="20" customFormat="1" ht="21" customHeight="1">
      <c r="A53" s="24"/>
      <c r="B53" s="181" t="s">
        <v>453</v>
      </c>
      <c r="C53" s="197"/>
      <c r="D53" s="198"/>
      <c r="E53" s="199"/>
      <c r="F53" s="200"/>
      <c r="G53" s="199"/>
      <c r="H53" s="200"/>
      <c r="I53" s="200"/>
      <c r="J53" s="29"/>
    </row>
    <row r="54" spans="1:12" s="20" customFormat="1" ht="21" customHeight="1">
      <c r="A54" s="24"/>
      <c r="B54" s="182" t="s">
        <v>463</v>
      </c>
      <c r="C54" s="201"/>
      <c r="D54" s="194"/>
      <c r="E54" s="22"/>
      <c r="F54" s="23"/>
      <c r="G54" s="22"/>
      <c r="H54" s="23"/>
      <c r="I54" s="23"/>
      <c r="J54" s="29"/>
    </row>
    <row r="55" spans="1:12" s="20" customFormat="1" ht="21" customHeight="1">
      <c r="A55" s="24"/>
      <c r="B55" s="183" t="s">
        <v>464</v>
      </c>
      <c r="C55" s="192"/>
      <c r="D55" s="202"/>
      <c r="E55" s="22"/>
      <c r="F55" s="23"/>
      <c r="G55" s="22"/>
      <c r="H55" s="23"/>
      <c r="I55" s="23"/>
      <c r="J55" s="29"/>
    </row>
    <row r="56" spans="1:12" s="20" customFormat="1" ht="21" customHeight="1">
      <c r="A56" s="24"/>
      <c r="B56" s="183" t="s">
        <v>465</v>
      </c>
      <c r="C56" s="192">
        <v>1</v>
      </c>
      <c r="D56" s="202" t="s">
        <v>43</v>
      </c>
      <c r="E56" s="72"/>
      <c r="F56" s="29">
        <f t="shared" ref="F56:F57" si="24">ROUND(E56*C56,2)</f>
        <v>0</v>
      </c>
      <c r="G56" s="73"/>
      <c r="H56" s="29">
        <f t="shared" ref="H56:H57" si="25">ROUND(G56*C56,2)</f>
        <v>0</v>
      </c>
      <c r="I56" s="65">
        <f t="shared" ref="I56:I57" si="26">+F56+H56</f>
        <v>0</v>
      </c>
      <c r="J56" s="29"/>
    </row>
    <row r="57" spans="1:12" s="20" customFormat="1" ht="21" customHeight="1">
      <c r="A57" s="24"/>
      <c r="B57" s="183" t="s">
        <v>466</v>
      </c>
      <c r="C57" s="192">
        <v>1</v>
      </c>
      <c r="D57" s="202" t="s">
        <v>43</v>
      </c>
      <c r="E57" s="72"/>
      <c r="F57" s="29">
        <f t="shared" si="24"/>
        <v>0</v>
      </c>
      <c r="G57" s="73"/>
      <c r="H57" s="29">
        <f t="shared" si="25"/>
        <v>0</v>
      </c>
      <c r="I57" s="65">
        <f t="shared" si="26"/>
        <v>0</v>
      </c>
      <c r="J57" s="29"/>
    </row>
    <row r="58" spans="1:12" s="20" customFormat="1" ht="21" customHeight="1">
      <c r="A58" s="24"/>
      <c r="B58" s="188" t="s">
        <v>521</v>
      </c>
      <c r="C58" s="192"/>
      <c r="D58" s="193"/>
      <c r="E58" s="72"/>
      <c r="F58" s="29"/>
      <c r="G58" s="73"/>
      <c r="H58" s="29"/>
      <c r="I58" s="65"/>
      <c r="J58" s="29"/>
    </row>
    <row r="59" spans="1:12" s="20" customFormat="1" ht="21" customHeight="1">
      <c r="A59" s="24"/>
      <c r="B59" s="189" t="s">
        <v>522</v>
      </c>
      <c r="C59" s="192">
        <v>24</v>
      </c>
      <c r="D59" s="202" t="s">
        <v>43</v>
      </c>
      <c r="E59" s="72"/>
      <c r="F59" s="29">
        <f t="shared" ref="F59" si="27">ROUND(E59*C59,2)</f>
        <v>0</v>
      </c>
      <c r="G59" s="73"/>
      <c r="H59" s="29">
        <f t="shared" ref="H59" si="28">ROUND(G59*C59,2)</f>
        <v>0</v>
      </c>
      <c r="I59" s="65">
        <f t="shared" ref="I59" si="29">+F59+H59</f>
        <v>0</v>
      </c>
      <c r="J59" s="29"/>
    </row>
    <row r="60" spans="1:12" s="20" customFormat="1" ht="21" customHeight="1">
      <c r="A60" s="130"/>
      <c r="B60" s="182" t="s">
        <v>494</v>
      </c>
      <c r="C60" s="208"/>
      <c r="D60" s="209"/>
      <c r="E60" s="72"/>
      <c r="F60" s="29"/>
      <c r="G60" s="73"/>
      <c r="H60" s="29"/>
      <c r="I60" s="65"/>
      <c r="J60" s="29"/>
    </row>
    <row r="61" spans="1:12" s="20" customFormat="1" ht="21" customHeight="1">
      <c r="A61" s="130"/>
      <c r="B61" s="186" t="s">
        <v>497</v>
      </c>
      <c r="C61" s="201"/>
      <c r="D61" s="194"/>
      <c r="E61" s="72"/>
      <c r="F61" s="29"/>
      <c r="G61" s="73"/>
      <c r="H61" s="29"/>
      <c r="I61" s="65"/>
      <c r="J61" s="29"/>
    </row>
    <row r="62" spans="1:12" s="20" customFormat="1" ht="21" customHeight="1">
      <c r="A62" s="130"/>
      <c r="B62" s="186" t="s">
        <v>498</v>
      </c>
      <c r="C62" s="201">
        <v>25</v>
      </c>
      <c r="D62" s="194" t="s">
        <v>43</v>
      </c>
      <c r="E62" s="72"/>
      <c r="F62" s="29">
        <f t="shared" ref="F62:F64" si="30">ROUND(E62*C62,2)</f>
        <v>0</v>
      </c>
      <c r="G62" s="73"/>
      <c r="H62" s="29">
        <f t="shared" ref="H62:H64" si="31">ROUND(G62*C62,2)</f>
        <v>0</v>
      </c>
      <c r="I62" s="65">
        <f t="shared" ref="I62:I64" si="32">+F62+H62</f>
        <v>0</v>
      </c>
      <c r="J62" s="29"/>
    </row>
    <row r="63" spans="1:12" s="20" customFormat="1" ht="21" customHeight="1">
      <c r="A63" s="130"/>
      <c r="B63" s="186" t="s">
        <v>500</v>
      </c>
      <c r="C63" s="201"/>
      <c r="D63" s="194"/>
      <c r="E63" s="72"/>
      <c r="F63" s="29"/>
      <c r="G63" s="73"/>
      <c r="H63" s="29"/>
      <c r="I63" s="65"/>
      <c r="J63" s="25"/>
    </row>
    <row r="64" spans="1:12" s="20" customFormat="1" ht="21" customHeight="1">
      <c r="A64" s="130"/>
      <c r="B64" s="186" t="s">
        <v>501</v>
      </c>
      <c r="C64" s="201">
        <v>1</v>
      </c>
      <c r="D64" s="194" t="s">
        <v>43</v>
      </c>
      <c r="E64" s="72"/>
      <c r="F64" s="29">
        <f t="shared" si="30"/>
        <v>0</v>
      </c>
      <c r="G64" s="73"/>
      <c r="H64" s="29">
        <f t="shared" si="31"/>
        <v>0</v>
      </c>
      <c r="I64" s="65">
        <f t="shared" si="32"/>
        <v>0</v>
      </c>
      <c r="J64" s="29"/>
    </row>
    <row r="65" spans="1:10" s="20" customFormat="1" ht="21" customHeight="1">
      <c r="A65" s="130"/>
      <c r="B65" s="552"/>
      <c r="C65" s="553"/>
      <c r="D65" s="554"/>
      <c r="E65" s="71"/>
      <c r="F65" s="30"/>
      <c r="G65" s="131"/>
      <c r="H65" s="30"/>
      <c r="I65" s="82"/>
      <c r="J65" s="30"/>
    </row>
    <row r="66" spans="1:10" s="20" customFormat="1" ht="21" customHeight="1" thickBot="1">
      <c r="A66" s="74"/>
      <c r="B66" s="75" t="s">
        <v>761</v>
      </c>
      <c r="C66" s="76"/>
      <c r="D66" s="74"/>
      <c r="E66" s="77"/>
      <c r="F66" s="78">
        <f>SUM(F56:F65)</f>
        <v>0</v>
      </c>
      <c r="G66" s="77"/>
      <c r="H66" s="78">
        <f>SUM(H56:H65)</f>
        <v>0</v>
      </c>
      <c r="I66" s="78">
        <f>SUM(I56:I65)</f>
        <v>0</v>
      </c>
      <c r="J66" s="443"/>
    </row>
    <row r="67" spans="1:10" s="20" customFormat="1" ht="21" customHeight="1" thickTop="1">
      <c r="A67" s="130"/>
      <c r="B67" s="552"/>
      <c r="C67" s="553"/>
      <c r="D67" s="554"/>
      <c r="E67" s="71"/>
      <c r="F67" s="30"/>
      <c r="G67" s="131"/>
      <c r="H67" s="30"/>
      <c r="I67" s="82"/>
      <c r="J67" s="30"/>
    </row>
    <row r="68" spans="1:10" s="20" customFormat="1" ht="21" customHeight="1">
      <c r="A68" s="130"/>
      <c r="B68" s="119" t="s">
        <v>156</v>
      </c>
      <c r="C68" s="66"/>
      <c r="D68" s="80"/>
      <c r="E68" s="72"/>
      <c r="F68" s="85"/>
      <c r="G68" s="72"/>
      <c r="H68" s="85"/>
      <c r="I68" s="85"/>
      <c r="J68" s="30"/>
    </row>
    <row r="69" spans="1:10" s="20" customFormat="1" ht="21" customHeight="1">
      <c r="A69" s="130"/>
      <c r="B69" s="182" t="s">
        <v>463</v>
      </c>
      <c r="C69" s="201"/>
      <c r="D69" s="194"/>
      <c r="E69" s="72"/>
      <c r="F69" s="85"/>
      <c r="G69" s="72"/>
      <c r="H69" s="85"/>
      <c r="I69" s="85"/>
      <c r="J69" s="30"/>
    </row>
    <row r="70" spans="1:10" s="20" customFormat="1" ht="21" customHeight="1">
      <c r="A70" s="130"/>
      <c r="B70" s="188" t="s">
        <v>521</v>
      </c>
      <c r="C70" s="192"/>
      <c r="D70" s="193"/>
      <c r="E70" s="72"/>
      <c r="F70" s="85"/>
      <c r="G70" s="72"/>
      <c r="H70" s="85"/>
      <c r="I70" s="85"/>
      <c r="J70" s="30"/>
    </row>
    <row r="71" spans="1:10" s="20" customFormat="1" ht="21" customHeight="1">
      <c r="A71" s="130"/>
      <c r="B71" s="189" t="s">
        <v>522</v>
      </c>
      <c r="C71" s="192">
        <v>2</v>
      </c>
      <c r="D71" s="202" t="s">
        <v>43</v>
      </c>
      <c r="E71" s="72"/>
      <c r="F71" s="29">
        <f t="shared" ref="F71:F74" si="33">ROUND(E71*C71,2)</f>
        <v>0</v>
      </c>
      <c r="G71" s="73"/>
      <c r="H71" s="29">
        <f t="shared" ref="H71:H74" si="34">ROUND(G71*C71,2)</f>
        <v>0</v>
      </c>
      <c r="I71" s="65">
        <f t="shared" ref="I71:I74" si="35">+F71+H71</f>
        <v>0</v>
      </c>
      <c r="J71" s="30"/>
    </row>
    <row r="72" spans="1:10" s="20" customFormat="1" ht="21" customHeight="1">
      <c r="A72" s="130"/>
      <c r="B72" s="188" t="s">
        <v>537</v>
      </c>
      <c r="C72" s="192"/>
      <c r="D72" s="193"/>
      <c r="E72" s="72"/>
      <c r="F72" s="29"/>
      <c r="G72" s="73"/>
      <c r="H72" s="29"/>
      <c r="I72" s="65"/>
      <c r="J72" s="30"/>
    </row>
    <row r="73" spans="1:10" s="20" customFormat="1" ht="21" customHeight="1">
      <c r="A73" s="130"/>
      <c r="B73" s="189" t="s">
        <v>522</v>
      </c>
      <c r="C73" s="192">
        <v>4</v>
      </c>
      <c r="D73" s="202" t="s">
        <v>43</v>
      </c>
      <c r="E73" s="72"/>
      <c r="F73" s="29">
        <f t="shared" si="33"/>
        <v>0</v>
      </c>
      <c r="G73" s="73"/>
      <c r="H73" s="29">
        <f t="shared" si="34"/>
        <v>0</v>
      </c>
      <c r="I73" s="65">
        <f t="shared" si="35"/>
        <v>0</v>
      </c>
      <c r="J73" s="30"/>
    </row>
    <row r="74" spans="1:10" s="20" customFormat="1" ht="21" customHeight="1">
      <c r="A74" s="130"/>
      <c r="B74" s="189" t="s">
        <v>538</v>
      </c>
      <c r="C74" s="192">
        <v>3</v>
      </c>
      <c r="D74" s="202" t="s">
        <v>43</v>
      </c>
      <c r="E74" s="72"/>
      <c r="F74" s="29">
        <f t="shared" si="33"/>
        <v>0</v>
      </c>
      <c r="G74" s="73"/>
      <c r="H74" s="29">
        <f t="shared" si="34"/>
        <v>0</v>
      </c>
      <c r="I74" s="65">
        <f t="shared" si="35"/>
        <v>0</v>
      </c>
      <c r="J74" s="30"/>
    </row>
    <row r="75" spans="1:10" s="20" customFormat="1" ht="21" customHeight="1">
      <c r="A75" s="130"/>
      <c r="B75" s="182" t="s">
        <v>494</v>
      </c>
      <c r="C75" s="208"/>
      <c r="D75" s="209"/>
      <c r="E75" s="72"/>
      <c r="F75" s="29"/>
      <c r="G75" s="73"/>
      <c r="H75" s="29"/>
      <c r="I75" s="65"/>
      <c r="J75" s="30"/>
    </row>
    <row r="76" spans="1:10" s="20" customFormat="1" ht="21" customHeight="1">
      <c r="A76" s="130"/>
      <c r="B76" s="184" t="s">
        <v>495</v>
      </c>
      <c r="C76" s="204">
        <v>4</v>
      </c>
      <c r="D76" s="103" t="s">
        <v>40</v>
      </c>
      <c r="E76" s="72"/>
      <c r="F76" s="29">
        <f t="shared" ref="F76:F84" si="36">ROUND(E76*C76,2)</f>
        <v>0</v>
      </c>
      <c r="G76" s="73"/>
      <c r="H76" s="29">
        <f t="shared" ref="H76:H84" si="37">ROUND(G76*C76,2)</f>
        <v>0</v>
      </c>
      <c r="I76" s="65">
        <f t="shared" ref="I76:I84" si="38">+F76+H76</f>
        <v>0</v>
      </c>
      <c r="J76" s="30"/>
    </row>
    <row r="77" spans="1:10" s="20" customFormat="1" ht="21" customHeight="1">
      <c r="A77" s="130"/>
      <c r="B77" s="184" t="s">
        <v>539</v>
      </c>
      <c r="C77" s="204"/>
      <c r="D77" s="103"/>
      <c r="E77" s="72"/>
      <c r="F77" s="29"/>
      <c r="G77" s="73"/>
      <c r="H77" s="29"/>
      <c r="I77" s="65"/>
      <c r="J77" s="30"/>
    </row>
    <row r="78" spans="1:10" s="20" customFormat="1" ht="21" customHeight="1">
      <c r="A78" s="130"/>
      <c r="B78" s="184" t="s">
        <v>540</v>
      </c>
      <c r="C78" s="204">
        <v>6</v>
      </c>
      <c r="D78" s="103" t="s">
        <v>40</v>
      </c>
      <c r="E78" s="72"/>
      <c r="F78" s="29">
        <f t="shared" si="36"/>
        <v>0</v>
      </c>
      <c r="G78" s="73"/>
      <c r="H78" s="29">
        <f t="shared" si="37"/>
        <v>0</v>
      </c>
      <c r="I78" s="65">
        <f t="shared" si="38"/>
        <v>0</v>
      </c>
      <c r="J78" s="30"/>
    </row>
    <row r="79" spans="1:10" s="20" customFormat="1" ht="21" customHeight="1">
      <c r="A79" s="130"/>
      <c r="B79" s="186" t="s">
        <v>497</v>
      </c>
      <c r="C79" s="201"/>
      <c r="D79" s="194"/>
      <c r="E79" s="72"/>
      <c r="F79" s="29"/>
      <c r="G79" s="73"/>
      <c r="H79" s="29"/>
      <c r="I79" s="65"/>
      <c r="J79" s="30"/>
    </row>
    <row r="80" spans="1:10" s="20" customFormat="1" ht="21" customHeight="1">
      <c r="A80" s="130"/>
      <c r="B80" s="186" t="s">
        <v>541</v>
      </c>
      <c r="C80" s="201">
        <v>7</v>
      </c>
      <c r="D80" s="194" t="s">
        <v>43</v>
      </c>
      <c r="E80" s="72"/>
      <c r="F80" s="29">
        <f t="shared" si="36"/>
        <v>0</v>
      </c>
      <c r="G80" s="73"/>
      <c r="H80" s="29">
        <f t="shared" si="37"/>
        <v>0</v>
      </c>
      <c r="I80" s="65">
        <f t="shared" si="38"/>
        <v>0</v>
      </c>
      <c r="J80" s="30"/>
    </row>
    <row r="81" spans="1:10" s="20" customFormat="1" ht="21" customHeight="1">
      <c r="A81" s="130"/>
      <c r="B81" s="186" t="s">
        <v>542</v>
      </c>
      <c r="C81" s="201">
        <v>2</v>
      </c>
      <c r="D81" s="194" t="s">
        <v>43</v>
      </c>
      <c r="E81" s="72"/>
      <c r="F81" s="29">
        <f t="shared" si="36"/>
        <v>0</v>
      </c>
      <c r="G81" s="73"/>
      <c r="H81" s="29">
        <f t="shared" si="37"/>
        <v>0</v>
      </c>
      <c r="I81" s="65">
        <f t="shared" si="38"/>
        <v>0</v>
      </c>
      <c r="J81" s="30"/>
    </row>
    <row r="82" spans="1:10" s="20" customFormat="1" ht="21" customHeight="1">
      <c r="A82" s="130"/>
      <c r="B82" s="186" t="s">
        <v>543</v>
      </c>
      <c r="C82" s="201">
        <v>2</v>
      </c>
      <c r="D82" s="194" t="s">
        <v>43</v>
      </c>
      <c r="E82" s="72"/>
      <c r="F82" s="29">
        <f t="shared" si="36"/>
        <v>0</v>
      </c>
      <c r="G82" s="73"/>
      <c r="H82" s="29">
        <f t="shared" si="37"/>
        <v>0</v>
      </c>
      <c r="I82" s="65">
        <f t="shared" si="38"/>
        <v>0</v>
      </c>
      <c r="J82" s="30"/>
    </row>
    <row r="83" spans="1:10" s="20" customFormat="1" ht="21" customHeight="1">
      <c r="A83" s="130"/>
      <c r="B83" s="186" t="s">
        <v>500</v>
      </c>
      <c r="C83" s="201"/>
      <c r="D83" s="194"/>
      <c r="E83" s="72"/>
      <c r="F83" s="29"/>
      <c r="G83" s="73"/>
      <c r="H83" s="29"/>
      <c r="I83" s="65"/>
      <c r="J83" s="30"/>
    </row>
    <row r="84" spans="1:10" s="20" customFormat="1" ht="21" customHeight="1">
      <c r="A84" s="130"/>
      <c r="B84" s="186" t="s">
        <v>501</v>
      </c>
      <c r="C84" s="201">
        <v>1</v>
      </c>
      <c r="D84" s="194" t="s">
        <v>43</v>
      </c>
      <c r="E84" s="72"/>
      <c r="F84" s="29">
        <f t="shared" si="36"/>
        <v>0</v>
      </c>
      <c r="G84" s="73"/>
      <c r="H84" s="29">
        <f t="shared" si="37"/>
        <v>0</v>
      </c>
      <c r="I84" s="65">
        <f t="shared" si="38"/>
        <v>0</v>
      </c>
      <c r="J84" s="30"/>
    </row>
    <row r="85" spans="1:10" s="20" customFormat="1" ht="21" customHeight="1">
      <c r="A85" s="130"/>
      <c r="B85" s="552"/>
      <c r="C85" s="553"/>
      <c r="D85" s="554"/>
      <c r="E85" s="71"/>
      <c r="F85" s="30"/>
      <c r="G85" s="131"/>
      <c r="H85" s="30"/>
      <c r="I85" s="82"/>
      <c r="J85" s="30"/>
    </row>
    <row r="86" spans="1:10" s="20" customFormat="1" ht="21" customHeight="1" thickBot="1">
      <c r="A86" s="74"/>
      <c r="B86" s="75" t="s">
        <v>761</v>
      </c>
      <c r="C86" s="76"/>
      <c r="D86" s="74"/>
      <c r="E86" s="77"/>
      <c r="F86" s="78">
        <f>SUM(F71:F85)</f>
        <v>0</v>
      </c>
      <c r="G86" s="77"/>
      <c r="H86" s="78">
        <f>SUM(H71:H85)</f>
        <v>0</v>
      </c>
      <c r="I86" s="78">
        <f>SUM(I71:I85)</f>
        <v>0</v>
      </c>
      <c r="J86" s="443"/>
    </row>
    <row r="87" spans="1:10" s="32" customFormat="1" ht="21" customHeight="1" thickTop="1" thickBot="1">
      <c r="A87" s="93"/>
      <c r="C87" s="94"/>
      <c r="D87" s="95"/>
      <c r="E87" s="96"/>
      <c r="F87" s="96"/>
      <c r="G87" s="96"/>
      <c r="H87" s="96"/>
      <c r="I87" s="96"/>
      <c r="J87" s="95"/>
    </row>
    <row r="88" spans="1:10" s="32" customFormat="1" ht="21" customHeight="1" thickBot="1">
      <c r="A88" s="33"/>
      <c r="B88" s="34" t="str">
        <f>"รวมราคา"&amp;B10</f>
        <v>รวมราคาครุภัณฑ์จัดซื้อจัดจ้าง</v>
      </c>
      <c r="C88" s="132"/>
      <c r="D88" s="132"/>
      <c r="E88" s="133"/>
      <c r="F88" s="133">
        <f>F22+F29+F35</f>
        <v>0</v>
      </c>
      <c r="G88" s="133"/>
      <c r="H88" s="133">
        <f>H22+H29+H35</f>
        <v>0</v>
      </c>
      <c r="I88" s="133">
        <f>I22+I29+I35+I51+I66+I86</f>
        <v>0</v>
      </c>
      <c r="J88" s="35"/>
    </row>
    <row r="89" spans="1:10" ht="21" customHeight="1">
      <c r="A89" s="36"/>
      <c r="C89" s="37"/>
      <c r="E89" s="36"/>
      <c r="F89" s="36"/>
      <c r="G89" s="36"/>
      <c r="H89" s="36"/>
      <c r="I89" s="36"/>
    </row>
    <row r="90" spans="1:10" ht="21" customHeight="1">
      <c r="A90" s="626" t="s">
        <v>49</v>
      </c>
      <c r="B90" s="626"/>
      <c r="C90" s="626"/>
      <c r="D90" s="626"/>
    </row>
    <row r="91" spans="1:10" ht="21" customHeight="1">
      <c r="A91" s="11" t="s">
        <v>54</v>
      </c>
      <c r="C91" s="38"/>
    </row>
    <row r="92" spans="1:10" ht="21" customHeight="1">
      <c r="A92" s="11" t="s">
        <v>50</v>
      </c>
      <c r="C92" s="38"/>
    </row>
    <row r="93" spans="1:10" ht="21" customHeight="1">
      <c r="A93" s="11" t="s">
        <v>53</v>
      </c>
      <c r="C93" s="38"/>
    </row>
    <row r="94" spans="1:10" ht="21" customHeight="1">
      <c r="A94" s="11" t="s">
        <v>55</v>
      </c>
      <c r="C94" s="38"/>
    </row>
    <row r="95" spans="1:10" ht="21" customHeight="1">
      <c r="A95" s="11" t="s">
        <v>56</v>
      </c>
      <c r="C95" s="38"/>
    </row>
    <row r="96" spans="1:10" ht="21" customHeight="1">
      <c r="A96" s="11" t="s">
        <v>52</v>
      </c>
      <c r="C96" s="38"/>
    </row>
    <row r="97" spans="1:11" ht="21" customHeight="1">
      <c r="A97" s="11" t="s">
        <v>51</v>
      </c>
      <c r="C97" s="38"/>
    </row>
    <row r="101" spans="1:11" s="39" customFormat="1" ht="21" customHeight="1">
      <c r="A101" s="11"/>
      <c r="B101" s="3"/>
      <c r="D101" s="36"/>
      <c r="E101" s="11"/>
      <c r="F101" s="11"/>
      <c r="G101" s="11"/>
      <c r="H101" s="11"/>
      <c r="I101" s="11"/>
      <c r="J101" s="36"/>
      <c r="K101" s="11"/>
    </row>
  </sheetData>
  <mergeCells count="9">
    <mergeCell ref="A90:D90"/>
    <mergeCell ref="A1:J1"/>
    <mergeCell ref="A7:A8"/>
    <mergeCell ref="B7:B8"/>
    <mergeCell ref="C7:C8"/>
    <mergeCell ref="D7:D8"/>
    <mergeCell ref="E7:F7"/>
    <mergeCell ref="G7:H7"/>
    <mergeCell ref="J7:J8"/>
  </mergeCells>
  <printOptions horizontalCentered="1"/>
  <pageMargins left="0.47244094488188998" right="0.47244094488188998" top="0.43307086614173201" bottom="0.59055118110236204" header="0.27559055118110198" footer="0.118110236220472"/>
  <pageSetup paperSize="9" scale="74" orientation="landscape" r:id="rId1"/>
  <headerFooter>
    <oddHeader>&amp;R&amp;"TH SarabunPSK,Bold"&amp;14แบบ ปร.4  แผ่นที่ &amp;P/&amp;N</oddHeader>
    <oddFooter>&amp;LID&amp;C  (ผู้ช่วยศาสตรจารย์สุธน   คงศักดิ์ตระกูล)     (ผู้ช่วยศาสตรจารย์อภิเดช    บุญเจือ)  (ผู้ช่วยศาสตรจารย์รุ่งเพชร    ก่องนอก)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37"/>
  <sheetViews>
    <sheetView view="pageBreakPreview" topLeftCell="A7" zoomScale="85" zoomScaleNormal="130" zoomScaleSheetLayoutView="85" workbookViewId="0">
      <pane xSplit="4" ySplit="2" topLeftCell="E9" activePane="bottomRight" state="frozen"/>
      <selection activeCell="A7" sqref="A7"/>
      <selection pane="topRight" activeCell="D7" sqref="D7"/>
      <selection pane="bottomLeft" activeCell="A9" sqref="A9"/>
      <selection pane="bottomRight" activeCell="F20" sqref="F20"/>
    </sheetView>
  </sheetViews>
  <sheetFormatPr defaultColWidth="9.33203125" defaultRowHeight="21" customHeight="1"/>
  <cols>
    <col min="1" max="1" width="14.1640625" style="36" customWidth="1"/>
    <col min="2" max="2" width="8.83203125" style="11" customWidth="1"/>
    <col min="3" max="3" width="81.6640625" style="11" customWidth="1"/>
    <col min="4" max="4" width="15.1640625" style="39" customWidth="1"/>
    <col min="5" max="5" width="9.33203125" style="36" customWidth="1"/>
    <col min="6" max="6" width="19.83203125" style="11" customWidth="1"/>
    <col min="7" max="7" width="20" style="11" customWidth="1"/>
    <col min="8" max="8" width="15.6640625" style="11" customWidth="1"/>
    <col min="9" max="9" width="20.33203125" style="11" customWidth="1"/>
    <col min="10" max="10" width="20" style="11" customWidth="1"/>
    <col min="11" max="11" width="11.6640625" style="36" customWidth="1"/>
    <col min="12" max="12" width="11.1640625" style="11" bestFit="1" customWidth="1"/>
    <col min="13" max="13" width="16.1640625" style="11" customWidth="1"/>
    <col min="14" max="15" width="7.33203125" style="11" customWidth="1"/>
    <col min="16" max="16" width="9.83203125" style="11" customWidth="1"/>
    <col min="17" max="18" width="15" style="11" customWidth="1"/>
    <col min="19" max="19" width="13.83203125" style="11" customWidth="1"/>
    <col min="20" max="16384" width="9.33203125" style="11"/>
  </cols>
  <sheetData>
    <row r="1" spans="1:11" s="4" customFormat="1" ht="21" customHeight="1">
      <c r="A1" s="47"/>
      <c r="B1" s="621" t="s">
        <v>34</v>
      </c>
      <c r="C1" s="621"/>
      <c r="D1" s="621"/>
      <c r="E1" s="621"/>
      <c r="F1" s="621"/>
      <c r="G1" s="621"/>
      <c r="H1" s="621"/>
      <c r="I1" s="621"/>
      <c r="J1" s="621"/>
      <c r="K1" s="621"/>
    </row>
    <row r="2" spans="1:11" s="4" customFormat="1" ht="21" customHeight="1">
      <c r="A2" s="47"/>
      <c r="B2" s="5" t="str">
        <f>ชื่อโครงการ!A2</f>
        <v>ชื่อโครงการ : จ้างก่อสร้างกลุ่มอาคารหอพักนักศึกษา ศูนย์การศึกษาหนองระเวียง</v>
      </c>
      <c r="C2" s="6"/>
      <c r="D2" s="7"/>
      <c r="E2" s="7"/>
      <c r="F2" s="5"/>
      <c r="G2" s="5"/>
      <c r="H2" s="5"/>
      <c r="I2" s="5"/>
      <c r="J2" s="5" t="s">
        <v>18</v>
      </c>
      <c r="K2" s="7"/>
    </row>
    <row r="3" spans="1:11" s="4" customFormat="1" ht="21" customHeight="1">
      <c r="A3" s="47"/>
      <c r="B3" s="5" t="str">
        <f>ชื่อโครงการ!A4</f>
        <v>กลุ่มงาน : งานก่อสร้าง</v>
      </c>
      <c r="C3" s="6"/>
      <c r="D3" s="7"/>
      <c r="E3" s="7"/>
      <c r="F3" s="5"/>
      <c r="G3" s="5"/>
      <c r="H3" s="5"/>
      <c r="I3" s="5"/>
      <c r="J3" s="5"/>
      <c r="K3" s="7"/>
    </row>
    <row r="4" spans="1:11" s="4" customFormat="1" ht="21" customHeight="1">
      <c r="A4" s="47"/>
      <c r="B4" s="8" t="str">
        <f>ชื่อโครงการ!A11</f>
        <v>สถานที่ก่อสร้าง : มหาวิทยาลัยเทคโนโลยีราชมงคลอีสาน ศูนย์การศึกษาหนองระเวียง ตำบลหนองระเวียง อำเภอเมืองนครราชสีมา จังหวัดนครราชสีมา</v>
      </c>
      <c r="C4" s="9"/>
      <c r="D4" s="10"/>
      <c r="E4" s="10"/>
      <c r="F4" s="8"/>
      <c r="G4" s="8"/>
      <c r="H4" s="8"/>
      <c r="I4" s="8" t="s">
        <v>20</v>
      </c>
      <c r="J4" s="8"/>
      <c r="K4" s="10"/>
    </row>
    <row r="5" spans="1:11" s="4" customFormat="1" ht="21" customHeight="1">
      <c r="A5" s="47"/>
      <c r="B5" s="8" t="str">
        <f>ชื่อโครงการ!A13</f>
        <v>หน่วยงานเจ้าของโครงการ :  มหาวิทยาลัยเทคโนโลยีราชมงคลอีสาน ศูนย์การศึกษาหนองระเวียง</v>
      </c>
      <c r="C5" s="9"/>
      <c r="D5" s="10"/>
      <c r="E5" s="10"/>
      <c r="F5" s="8"/>
      <c r="G5" s="8"/>
      <c r="H5" s="8"/>
      <c r="I5" s="8"/>
      <c r="J5" s="8"/>
      <c r="K5" s="10"/>
    </row>
    <row r="6" spans="1:11" s="4" customFormat="1" ht="21" customHeight="1">
      <c r="A6" s="47"/>
      <c r="B6" s="42" t="str">
        <f>ชื่อโครงการ!A9</f>
        <v xml:space="preserve">คำนวณราคากลาง : </v>
      </c>
      <c r="C6" s="40"/>
      <c r="D6" s="43"/>
      <c r="E6" s="43"/>
      <c r="F6" s="44"/>
      <c r="G6" s="44"/>
      <c r="H6" s="42"/>
      <c r="I6" s="44"/>
      <c r="J6" s="44"/>
      <c r="K6" s="43"/>
    </row>
    <row r="7" spans="1:11" ht="21" customHeight="1">
      <c r="B7" s="622" t="s">
        <v>15</v>
      </c>
      <c r="C7" s="622" t="s">
        <v>16</v>
      </c>
      <c r="D7" s="622" t="s">
        <v>5</v>
      </c>
      <c r="E7" s="622" t="s">
        <v>6</v>
      </c>
      <c r="F7" s="622" t="s">
        <v>31</v>
      </c>
      <c r="G7" s="622"/>
      <c r="H7" s="622" t="s">
        <v>1</v>
      </c>
      <c r="I7" s="622"/>
      <c r="J7" s="45" t="s">
        <v>32</v>
      </c>
      <c r="K7" s="622" t="s">
        <v>8</v>
      </c>
    </row>
    <row r="8" spans="1:11" ht="21" customHeight="1">
      <c r="B8" s="623"/>
      <c r="C8" s="623"/>
      <c r="D8" s="622"/>
      <c r="E8" s="622"/>
      <c r="F8" s="45" t="s">
        <v>13</v>
      </c>
      <c r="G8" s="45" t="s">
        <v>7</v>
      </c>
      <c r="H8" s="45" t="s">
        <v>13</v>
      </c>
      <c r="I8" s="45" t="s">
        <v>7</v>
      </c>
      <c r="J8" s="45" t="s">
        <v>12</v>
      </c>
      <c r="K8" s="622"/>
    </row>
    <row r="9" spans="1:11" s="12" customFormat="1" ht="21" customHeight="1">
      <c r="A9" s="39"/>
      <c r="B9" s="56"/>
      <c r="C9" s="57"/>
      <c r="D9" s="58"/>
      <c r="E9" s="59"/>
      <c r="F9" s="60"/>
      <c r="G9" s="61"/>
      <c r="H9" s="60"/>
      <c r="I9" s="61"/>
      <c r="J9" s="62"/>
      <c r="K9" s="16"/>
    </row>
    <row r="10" spans="1:11" s="20" customFormat="1" ht="21" customHeight="1">
      <c r="A10" s="48"/>
      <c r="B10" s="27"/>
      <c r="C10" s="91"/>
      <c r="D10" s="29"/>
      <c r="E10" s="29"/>
      <c r="F10" s="123"/>
      <c r="G10" s="123"/>
      <c r="H10" s="123"/>
      <c r="I10" s="123"/>
      <c r="J10" s="123"/>
      <c r="K10" s="26"/>
    </row>
    <row r="11" spans="1:11" s="20" customFormat="1" ht="21" customHeight="1">
      <c r="A11" s="48"/>
      <c r="B11" s="27"/>
      <c r="C11" s="8"/>
      <c r="D11" s="29"/>
      <c r="E11" s="29"/>
      <c r="F11" s="123"/>
      <c r="G11" s="123"/>
      <c r="H11" s="123"/>
      <c r="I11" s="123"/>
      <c r="J11" s="123"/>
      <c r="K11" s="26"/>
    </row>
    <row r="12" spans="1:11" s="20" customFormat="1" ht="21" customHeight="1">
      <c r="A12" s="48"/>
      <c r="B12" s="27"/>
      <c r="C12" s="173"/>
      <c r="D12" s="29"/>
      <c r="E12" s="29"/>
      <c r="F12" s="123"/>
      <c r="G12" s="123"/>
      <c r="H12" s="123"/>
      <c r="I12" s="123"/>
      <c r="J12" s="123"/>
      <c r="K12" s="26"/>
    </row>
    <row r="13" spans="1:11" s="20" customFormat="1" ht="21" customHeight="1">
      <c r="A13" s="48"/>
      <c r="B13" s="24"/>
      <c r="C13" s="174"/>
      <c r="D13" s="29"/>
      <c r="E13" s="29"/>
      <c r="F13" s="19"/>
      <c r="G13" s="14"/>
      <c r="H13" s="13"/>
      <c r="I13" s="14"/>
      <c r="J13" s="15"/>
      <c r="K13" s="29"/>
    </row>
    <row r="14" spans="1:11" s="20" customFormat="1" ht="21" customHeight="1">
      <c r="A14" s="48"/>
      <c r="B14" s="24"/>
      <c r="C14" s="174"/>
      <c r="D14" s="29"/>
      <c r="E14" s="29">
        <v>0</v>
      </c>
      <c r="F14" s="123"/>
      <c r="G14" s="14">
        <f t="shared" ref="G14" si="0">ROUND(F14*D14,2)</f>
        <v>0</v>
      </c>
      <c r="H14" s="13">
        <v>0</v>
      </c>
      <c r="I14" s="14">
        <f t="shared" ref="I14" si="1">ROUND(H14*D14,2)</f>
        <v>0</v>
      </c>
      <c r="J14" s="15">
        <f t="shared" ref="J14" si="2">+G14+I14</f>
        <v>0</v>
      </c>
      <c r="K14" s="29"/>
    </row>
    <row r="15" spans="1:11" s="20" customFormat="1" ht="21" customHeight="1">
      <c r="A15" s="48"/>
      <c r="B15" s="24"/>
      <c r="C15" s="174"/>
      <c r="D15" s="29"/>
      <c r="E15" s="29"/>
      <c r="F15" s="123"/>
      <c r="G15" s="14"/>
      <c r="H15" s="13"/>
      <c r="I15" s="14"/>
      <c r="J15" s="15"/>
      <c r="K15" s="29"/>
    </row>
    <row r="16" spans="1:11" s="20" customFormat="1" ht="21" customHeight="1">
      <c r="A16" s="48"/>
      <c r="B16" s="24"/>
      <c r="C16" s="174"/>
      <c r="D16" s="29"/>
      <c r="E16" s="29"/>
      <c r="F16" s="123"/>
      <c r="G16" s="14"/>
      <c r="H16" s="13"/>
      <c r="I16" s="14"/>
      <c r="J16" s="15"/>
      <c r="K16" s="29"/>
    </row>
    <row r="17" spans="1:11" s="20" customFormat="1" ht="21" customHeight="1">
      <c r="A17" s="48"/>
      <c r="B17" s="24"/>
      <c r="C17" s="174"/>
      <c r="D17" s="29"/>
      <c r="E17" s="29"/>
      <c r="F17" s="123"/>
      <c r="G17" s="123"/>
      <c r="H17" s="123"/>
      <c r="I17" s="123"/>
      <c r="J17" s="123"/>
      <c r="K17" s="29"/>
    </row>
    <row r="18" spans="1:11" s="20" customFormat="1" ht="21" customHeight="1">
      <c r="A18" s="48"/>
      <c r="B18" s="24"/>
      <c r="C18" s="174"/>
      <c r="D18" s="29"/>
      <c r="E18" s="29"/>
      <c r="F18" s="123"/>
      <c r="G18" s="123"/>
      <c r="H18" s="123"/>
      <c r="I18" s="123"/>
      <c r="J18" s="123"/>
      <c r="K18" s="29"/>
    </row>
    <row r="19" spans="1:11" s="20" customFormat="1" ht="21" customHeight="1">
      <c r="A19" s="48"/>
      <c r="B19" s="24"/>
      <c r="C19" s="174"/>
      <c r="D19" s="29"/>
      <c r="E19" s="29"/>
      <c r="F19" s="123"/>
      <c r="G19" s="123"/>
      <c r="H19" s="123"/>
      <c r="I19" s="123"/>
      <c r="J19" s="123"/>
      <c r="K19" s="29"/>
    </row>
    <row r="20" spans="1:11" s="20" customFormat="1" ht="21" customHeight="1">
      <c r="A20" s="48"/>
      <c r="B20" s="24"/>
      <c r="C20" s="174"/>
      <c r="D20" s="29"/>
      <c r="E20" s="29"/>
      <c r="F20" s="123"/>
      <c r="G20" s="123"/>
      <c r="H20" s="123"/>
      <c r="I20" s="123"/>
      <c r="J20" s="123"/>
      <c r="K20" s="29"/>
    </row>
    <row r="21" spans="1:11" s="20" customFormat="1" ht="21" customHeight="1">
      <c r="A21" s="48"/>
      <c r="B21" s="24"/>
      <c r="C21" s="174"/>
      <c r="D21" s="29"/>
      <c r="E21" s="29"/>
      <c r="F21" s="123"/>
      <c r="G21" s="123"/>
      <c r="H21" s="123"/>
      <c r="I21" s="123"/>
      <c r="J21" s="123"/>
      <c r="K21" s="29"/>
    </row>
    <row r="22" spans="1:11" s="20" customFormat="1" ht="21" customHeight="1">
      <c r="A22" s="48"/>
      <c r="B22" s="24"/>
      <c r="C22" s="174"/>
      <c r="D22" s="29"/>
      <c r="E22" s="29"/>
      <c r="F22" s="123"/>
      <c r="G22" s="123"/>
      <c r="H22" s="123"/>
      <c r="I22" s="123"/>
      <c r="J22" s="123"/>
      <c r="K22" s="29"/>
    </row>
    <row r="23" spans="1:11" s="32" customFormat="1" ht="21" customHeight="1" thickBot="1">
      <c r="A23" s="47"/>
      <c r="B23" s="175"/>
      <c r="D23" s="170"/>
      <c r="E23" s="171"/>
      <c r="F23" s="172"/>
      <c r="G23" s="172"/>
      <c r="H23" s="172"/>
      <c r="I23" s="172"/>
      <c r="J23" s="172"/>
      <c r="K23" s="171"/>
    </row>
    <row r="24" spans="1:11" s="32" customFormat="1" ht="21" customHeight="1" thickBot="1">
      <c r="A24" s="47"/>
      <c r="B24" s="33"/>
      <c r="C24" s="34" t="str">
        <f>"รวมราคา"&amp;C10</f>
        <v>รวมราคา</v>
      </c>
      <c r="D24" s="132"/>
      <c r="E24" s="132"/>
      <c r="F24" s="133"/>
      <c r="G24" s="133">
        <f>SUM(G13:G23)</f>
        <v>0</v>
      </c>
      <c r="H24" s="133"/>
      <c r="I24" s="133">
        <f>SUM(I13:I23)</f>
        <v>0</v>
      </c>
      <c r="J24" s="133">
        <f>SUM(J13:J23)</f>
        <v>0</v>
      </c>
      <c r="K24" s="35"/>
    </row>
    <row r="25" spans="1:11" ht="21" customHeight="1">
      <c r="B25" s="36"/>
      <c r="D25" s="37"/>
      <c r="F25" s="36"/>
      <c r="G25" s="36"/>
      <c r="H25" s="36"/>
      <c r="I25" s="36"/>
      <c r="J25" s="36"/>
    </row>
    <row r="26" spans="1:11" ht="21" customHeight="1">
      <c r="B26" s="626" t="s">
        <v>49</v>
      </c>
      <c r="C26" s="626"/>
      <c r="D26" s="626"/>
      <c r="E26" s="626"/>
    </row>
    <row r="27" spans="1:11" ht="21" customHeight="1">
      <c r="B27" s="11" t="s">
        <v>54</v>
      </c>
      <c r="D27" s="38"/>
      <c r="F27" s="11">
        <f>SUM(F15:F16)</f>
        <v>0</v>
      </c>
    </row>
    <row r="28" spans="1:11" ht="21" customHeight="1">
      <c r="B28" s="11" t="s">
        <v>50</v>
      </c>
      <c r="D28" s="38"/>
    </row>
    <row r="29" spans="1:11" ht="21" customHeight="1">
      <c r="B29" s="11" t="s">
        <v>53</v>
      </c>
      <c r="D29" s="38"/>
    </row>
    <row r="30" spans="1:11" ht="21" customHeight="1">
      <c r="B30" s="11" t="s">
        <v>55</v>
      </c>
      <c r="D30" s="38"/>
    </row>
    <row r="31" spans="1:11" ht="21" customHeight="1">
      <c r="B31" s="11" t="s">
        <v>56</v>
      </c>
      <c r="D31" s="38"/>
    </row>
    <row r="32" spans="1:11" ht="21" customHeight="1">
      <c r="B32" s="11" t="s">
        <v>52</v>
      </c>
      <c r="D32" s="38"/>
    </row>
    <row r="33" spans="1:23" ht="21" customHeight="1">
      <c r="B33" s="11" t="s">
        <v>51</v>
      </c>
      <c r="D33" s="38"/>
    </row>
    <row r="37" spans="1:23" s="39" customFormat="1" ht="21" customHeight="1">
      <c r="A37" s="36"/>
      <c r="B37" s="11"/>
      <c r="C37" s="3"/>
      <c r="E37" s="36"/>
      <c r="F37" s="11"/>
      <c r="G37" s="11"/>
      <c r="H37" s="11"/>
      <c r="I37" s="11"/>
      <c r="J37" s="11"/>
      <c r="K37" s="36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</sheetData>
  <mergeCells count="9">
    <mergeCell ref="B26:E26"/>
    <mergeCell ref="B1:K1"/>
    <mergeCell ref="B7:B8"/>
    <mergeCell ref="C7:C8"/>
    <mergeCell ref="D7:D8"/>
    <mergeCell ref="E7:E8"/>
    <mergeCell ref="F7:G7"/>
    <mergeCell ref="H7:I7"/>
    <mergeCell ref="K7:K8"/>
  </mergeCells>
  <printOptions horizontalCentered="1"/>
  <pageMargins left="0.47244094488188998" right="0.47244094488188998" top="0.43307086614173201" bottom="0.59055118110236204" header="0.27559055118110198" footer="0.118110236220472"/>
  <pageSetup paperSize="9" scale="74" orientation="landscape" r:id="rId1"/>
  <headerFooter>
    <oddHeader>&amp;R&amp;"TH SarabunPSK,Bold"&amp;14แบบ ปร.4  แผ่นที่ &amp;P/&amp;N</oddHeader>
    <oddFooter>&amp;C  (ผู้ช่วยศาสตรจารย์สุธน   คงศักดิ์ตระกูล)     (ผู้ช่วยศาสตรจารย์อภิเดช    บุญเจือ)  (ผู้ช่วยศาสตรจารย์รุ่งเพชร    ก่องนอก)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view="pageBreakPreview" zoomScaleNormal="100" zoomScaleSheetLayoutView="100" workbookViewId="0">
      <selection activeCell="D17" sqref="D17:H17"/>
    </sheetView>
  </sheetViews>
  <sheetFormatPr defaultRowHeight="21"/>
  <cols>
    <col min="1" max="1" width="2.6640625" style="136" customWidth="1"/>
    <col min="2" max="2" width="19.5" style="136" customWidth="1"/>
    <col min="3" max="3" width="16" style="136" customWidth="1"/>
    <col min="4" max="4" width="13" style="136" customWidth="1"/>
    <col min="5" max="7" width="17.5" style="136" customWidth="1"/>
    <col min="8" max="8" width="11.6640625" style="136" customWidth="1"/>
    <col min="9" max="9" width="18.33203125" style="137" customWidth="1"/>
    <col min="10" max="256" width="9.33203125" style="137"/>
    <col min="257" max="257" width="2.6640625" style="137" customWidth="1"/>
    <col min="258" max="258" width="19.5" style="137" customWidth="1"/>
    <col min="259" max="259" width="16" style="137" customWidth="1"/>
    <col min="260" max="260" width="13" style="137" customWidth="1"/>
    <col min="261" max="263" width="17.5" style="137" customWidth="1"/>
    <col min="264" max="264" width="11.6640625" style="137" customWidth="1"/>
    <col min="265" max="265" width="18.33203125" style="137" customWidth="1"/>
    <col min="266" max="512" width="9.33203125" style="137"/>
    <col min="513" max="513" width="2.6640625" style="137" customWidth="1"/>
    <col min="514" max="514" width="19.5" style="137" customWidth="1"/>
    <col min="515" max="515" width="16" style="137" customWidth="1"/>
    <col min="516" max="516" width="13" style="137" customWidth="1"/>
    <col min="517" max="519" width="17.5" style="137" customWidth="1"/>
    <col min="520" max="520" width="11.6640625" style="137" customWidth="1"/>
    <col min="521" max="521" width="18.33203125" style="137" customWidth="1"/>
    <col min="522" max="768" width="9.33203125" style="137"/>
    <col min="769" max="769" width="2.6640625" style="137" customWidth="1"/>
    <col min="770" max="770" width="19.5" style="137" customWidth="1"/>
    <col min="771" max="771" width="16" style="137" customWidth="1"/>
    <col min="772" max="772" width="13" style="137" customWidth="1"/>
    <col min="773" max="775" width="17.5" style="137" customWidth="1"/>
    <col min="776" max="776" width="11.6640625" style="137" customWidth="1"/>
    <col min="777" max="777" width="18.33203125" style="137" customWidth="1"/>
    <col min="778" max="1024" width="9.33203125" style="137"/>
    <col min="1025" max="1025" width="2.6640625" style="137" customWidth="1"/>
    <col min="1026" max="1026" width="19.5" style="137" customWidth="1"/>
    <col min="1027" max="1027" width="16" style="137" customWidth="1"/>
    <col min="1028" max="1028" width="13" style="137" customWidth="1"/>
    <col min="1029" max="1031" width="17.5" style="137" customWidth="1"/>
    <col min="1032" max="1032" width="11.6640625" style="137" customWidth="1"/>
    <col min="1033" max="1033" width="18.33203125" style="137" customWidth="1"/>
    <col min="1034" max="1280" width="9.33203125" style="137"/>
    <col min="1281" max="1281" width="2.6640625" style="137" customWidth="1"/>
    <col min="1282" max="1282" width="19.5" style="137" customWidth="1"/>
    <col min="1283" max="1283" width="16" style="137" customWidth="1"/>
    <col min="1284" max="1284" width="13" style="137" customWidth="1"/>
    <col min="1285" max="1287" width="17.5" style="137" customWidth="1"/>
    <col min="1288" max="1288" width="11.6640625" style="137" customWidth="1"/>
    <col min="1289" max="1289" width="18.33203125" style="137" customWidth="1"/>
    <col min="1290" max="1536" width="9.33203125" style="137"/>
    <col min="1537" max="1537" width="2.6640625" style="137" customWidth="1"/>
    <col min="1538" max="1538" width="19.5" style="137" customWidth="1"/>
    <col min="1539" max="1539" width="16" style="137" customWidth="1"/>
    <col min="1540" max="1540" width="13" style="137" customWidth="1"/>
    <col min="1541" max="1543" width="17.5" style="137" customWidth="1"/>
    <col min="1544" max="1544" width="11.6640625" style="137" customWidth="1"/>
    <col min="1545" max="1545" width="18.33203125" style="137" customWidth="1"/>
    <col min="1546" max="1792" width="9.33203125" style="137"/>
    <col min="1793" max="1793" width="2.6640625" style="137" customWidth="1"/>
    <col min="1794" max="1794" width="19.5" style="137" customWidth="1"/>
    <col min="1795" max="1795" width="16" style="137" customWidth="1"/>
    <col min="1796" max="1796" width="13" style="137" customWidth="1"/>
    <col min="1797" max="1799" width="17.5" style="137" customWidth="1"/>
    <col min="1800" max="1800" width="11.6640625" style="137" customWidth="1"/>
    <col min="1801" max="1801" width="18.33203125" style="137" customWidth="1"/>
    <col min="1802" max="2048" width="9.33203125" style="137"/>
    <col min="2049" max="2049" width="2.6640625" style="137" customWidth="1"/>
    <col min="2050" max="2050" width="19.5" style="137" customWidth="1"/>
    <col min="2051" max="2051" width="16" style="137" customWidth="1"/>
    <col min="2052" max="2052" width="13" style="137" customWidth="1"/>
    <col min="2053" max="2055" width="17.5" style="137" customWidth="1"/>
    <col min="2056" max="2056" width="11.6640625" style="137" customWidth="1"/>
    <col min="2057" max="2057" width="18.33203125" style="137" customWidth="1"/>
    <col min="2058" max="2304" width="9.33203125" style="137"/>
    <col min="2305" max="2305" width="2.6640625" style="137" customWidth="1"/>
    <col min="2306" max="2306" width="19.5" style="137" customWidth="1"/>
    <col min="2307" max="2307" width="16" style="137" customWidth="1"/>
    <col min="2308" max="2308" width="13" style="137" customWidth="1"/>
    <col min="2309" max="2311" width="17.5" style="137" customWidth="1"/>
    <col min="2312" max="2312" width="11.6640625" style="137" customWidth="1"/>
    <col min="2313" max="2313" width="18.33203125" style="137" customWidth="1"/>
    <col min="2314" max="2560" width="9.33203125" style="137"/>
    <col min="2561" max="2561" width="2.6640625" style="137" customWidth="1"/>
    <col min="2562" max="2562" width="19.5" style="137" customWidth="1"/>
    <col min="2563" max="2563" width="16" style="137" customWidth="1"/>
    <col min="2564" max="2564" width="13" style="137" customWidth="1"/>
    <col min="2565" max="2567" width="17.5" style="137" customWidth="1"/>
    <col min="2568" max="2568" width="11.6640625" style="137" customWidth="1"/>
    <col min="2569" max="2569" width="18.33203125" style="137" customWidth="1"/>
    <col min="2570" max="2816" width="9.33203125" style="137"/>
    <col min="2817" max="2817" width="2.6640625" style="137" customWidth="1"/>
    <col min="2818" max="2818" width="19.5" style="137" customWidth="1"/>
    <col min="2819" max="2819" width="16" style="137" customWidth="1"/>
    <col min="2820" max="2820" width="13" style="137" customWidth="1"/>
    <col min="2821" max="2823" width="17.5" style="137" customWidth="1"/>
    <col min="2824" max="2824" width="11.6640625" style="137" customWidth="1"/>
    <col min="2825" max="2825" width="18.33203125" style="137" customWidth="1"/>
    <col min="2826" max="3072" width="9.33203125" style="137"/>
    <col min="3073" max="3073" width="2.6640625" style="137" customWidth="1"/>
    <col min="3074" max="3074" width="19.5" style="137" customWidth="1"/>
    <col min="3075" max="3075" width="16" style="137" customWidth="1"/>
    <col min="3076" max="3076" width="13" style="137" customWidth="1"/>
    <col min="3077" max="3079" width="17.5" style="137" customWidth="1"/>
    <col min="3080" max="3080" width="11.6640625" style="137" customWidth="1"/>
    <col min="3081" max="3081" width="18.33203125" style="137" customWidth="1"/>
    <col min="3082" max="3328" width="9.33203125" style="137"/>
    <col min="3329" max="3329" width="2.6640625" style="137" customWidth="1"/>
    <col min="3330" max="3330" width="19.5" style="137" customWidth="1"/>
    <col min="3331" max="3331" width="16" style="137" customWidth="1"/>
    <col min="3332" max="3332" width="13" style="137" customWidth="1"/>
    <col min="3333" max="3335" width="17.5" style="137" customWidth="1"/>
    <col min="3336" max="3336" width="11.6640625" style="137" customWidth="1"/>
    <col min="3337" max="3337" width="18.33203125" style="137" customWidth="1"/>
    <col min="3338" max="3584" width="9.33203125" style="137"/>
    <col min="3585" max="3585" width="2.6640625" style="137" customWidth="1"/>
    <col min="3586" max="3586" width="19.5" style="137" customWidth="1"/>
    <col min="3587" max="3587" width="16" style="137" customWidth="1"/>
    <col min="3588" max="3588" width="13" style="137" customWidth="1"/>
    <col min="3589" max="3591" width="17.5" style="137" customWidth="1"/>
    <col min="3592" max="3592" width="11.6640625" style="137" customWidth="1"/>
    <col min="3593" max="3593" width="18.33203125" style="137" customWidth="1"/>
    <col min="3594" max="3840" width="9.33203125" style="137"/>
    <col min="3841" max="3841" width="2.6640625" style="137" customWidth="1"/>
    <col min="3842" max="3842" width="19.5" style="137" customWidth="1"/>
    <col min="3843" max="3843" width="16" style="137" customWidth="1"/>
    <col min="3844" max="3844" width="13" style="137" customWidth="1"/>
    <col min="3845" max="3847" width="17.5" style="137" customWidth="1"/>
    <col min="3848" max="3848" width="11.6640625" style="137" customWidth="1"/>
    <col min="3849" max="3849" width="18.33203125" style="137" customWidth="1"/>
    <col min="3850" max="4096" width="9.33203125" style="137"/>
    <col min="4097" max="4097" width="2.6640625" style="137" customWidth="1"/>
    <col min="4098" max="4098" width="19.5" style="137" customWidth="1"/>
    <col min="4099" max="4099" width="16" style="137" customWidth="1"/>
    <col min="4100" max="4100" width="13" style="137" customWidth="1"/>
    <col min="4101" max="4103" width="17.5" style="137" customWidth="1"/>
    <col min="4104" max="4104" width="11.6640625" style="137" customWidth="1"/>
    <col min="4105" max="4105" width="18.33203125" style="137" customWidth="1"/>
    <col min="4106" max="4352" width="9.33203125" style="137"/>
    <col min="4353" max="4353" width="2.6640625" style="137" customWidth="1"/>
    <col min="4354" max="4354" width="19.5" style="137" customWidth="1"/>
    <col min="4355" max="4355" width="16" style="137" customWidth="1"/>
    <col min="4356" max="4356" width="13" style="137" customWidth="1"/>
    <col min="4357" max="4359" width="17.5" style="137" customWidth="1"/>
    <col min="4360" max="4360" width="11.6640625" style="137" customWidth="1"/>
    <col min="4361" max="4361" width="18.33203125" style="137" customWidth="1"/>
    <col min="4362" max="4608" width="9.33203125" style="137"/>
    <col min="4609" max="4609" width="2.6640625" style="137" customWidth="1"/>
    <col min="4610" max="4610" width="19.5" style="137" customWidth="1"/>
    <col min="4611" max="4611" width="16" style="137" customWidth="1"/>
    <col min="4612" max="4612" width="13" style="137" customWidth="1"/>
    <col min="4613" max="4615" width="17.5" style="137" customWidth="1"/>
    <col min="4616" max="4616" width="11.6640625" style="137" customWidth="1"/>
    <col min="4617" max="4617" width="18.33203125" style="137" customWidth="1"/>
    <col min="4618" max="4864" width="9.33203125" style="137"/>
    <col min="4865" max="4865" width="2.6640625" style="137" customWidth="1"/>
    <col min="4866" max="4866" width="19.5" style="137" customWidth="1"/>
    <col min="4867" max="4867" width="16" style="137" customWidth="1"/>
    <col min="4868" max="4868" width="13" style="137" customWidth="1"/>
    <col min="4869" max="4871" width="17.5" style="137" customWidth="1"/>
    <col min="4872" max="4872" width="11.6640625" style="137" customWidth="1"/>
    <col min="4873" max="4873" width="18.33203125" style="137" customWidth="1"/>
    <col min="4874" max="5120" width="9.33203125" style="137"/>
    <col min="5121" max="5121" width="2.6640625" style="137" customWidth="1"/>
    <col min="5122" max="5122" width="19.5" style="137" customWidth="1"/>
    <col min="5123" max="5123" width="16" style="137" customWidth="1"/>
    <col min="5124" max="5124" width="13" style="137" customWidth="1"/>
    <col min="5125" max="5127" width="17.5" style="137" customWidth="1"/>
    <col min="5128" max="5128" width="11.6640625" style="137" customWidth="1"/>
    <col min="5129" max="5129" width="18.33203125" style="137" customWidth="1"/>
    <col min="5130" max="5376" width="9.33203125" style="137"/>
    <col min="5377" max="5377" width="2.6640625" style="137" customWidth="1"/>
    <col min="5378" max="5378" width="19.5" style="137" customWidth="1"/>
    <col min="5379" max="5379" width="16" style="137" customWidth="1"/>
    <col min="5380" max="5380" width="13" style="137" customWidth="1"/>
    <col min="5381" max="5383" width="17.5" style="137" customWidth="1"/>
    <col min="5384" max="5384" width="11.6640625" style="137" customWidth="1"/>
    <col min="5385" max="5385" width="18.33203125" style="137" customWidth="1"/>
    <col min="5386" max="5632" width="9.33203125" style="137"/>
    <col min="5633" max="5633" width="2.6640625" style="137" customWidth="1"/>
    <col min="5634" max="5634" width="19.5" style="137" customWidth="1"/>
    <col min="5635" max="5635" width="16" style="137" customWidth="1"/>
    <col min="5636" max="5636" width="13" style="137" customWidth="1"/>
    <col min="5637" max="5639" width="17.5" style="137" customWidth="1"/>
    <col min="5640" max="5640" width="11.6640625" style="137" customWidth="1"/>
    <col min="5641" max="5641" width="18.33203125" style="137" customWidth="1"/>
    <col min="5642" max="5888" width="9.33203125" style="137"/>
    <col min="5889" max="5889" width="2.6640625" style="137" customWidth="1"/>
    <col min="5890" max="5890" width="19.5" style="137" customWidth="1"/>
    <col min="5891" max="5891" width="16" style="137" customWidth="1"/>
    <col min="5892" max="5892" width="13" style="137" customWidth="1"/>
    <col min="5893" max="5895" width="17.5" style="137" customWidth="1"/>
    <col min="5896" max="5896" width="11.6640625" style="137" customWidth="1"/>
    <col min="5897" max="5897" width="18.33203125" style="137" customWidth="1"/>
    <col min="5898" max="6144" width="9.33203125" style="137"/>
    <col min="6145" max="6145" width="2.6640625" style="137" customWidth="1"/>
    <col min="6146" max="6146" width="19.5" style="137" customWidth="1"/>
    <col min="6147" max="6147" width="16" style="137" customWidth="1"/>
    <col min="6148" max="6148" width="13" style="137" customWidth="1"/>
    <col min="6149" max="6151" width="17.5" style="137" customWidth="1"/>
    <col min="6152" max="6152" width="11.6640625" style="137" customWidth="1"/>
    <col min="6153" max="6153" width="18.33203125" style="137" customWidth="1"/>
    <col min="6154" max="6400" width="9.33203125" style="137"/>
    <col min="6401" max="6401" width="2.6640625" style="137" customWidth="1"/>
    <col min="6402" max="6402" width="19.5" style="137" customWidth="1"/>
    <col min="6403" max="6403" width="16" style="137" customWidth="1"/>
    <col min="6404" max="6404" width="13" style="137" customWidth="1"/>
    <col min="6405" max="6407" width="17.5" style="137" customWidth="1"/>
    <col min="6408" max="6408" width="11.6640625" style="137" customWidth="1"/>
    <col min="6409" max="6409" width="18.33203125" style="137" customWidth="1"/>
    <col min="6410" max="6656" width="9.33203125" style="137"/>
    <col min="6657" max="6657" width="2.6640625" style="137" customWidth="1"/>
    <col min="6658" max="6658" width="19.5" style="137" customWidth="1"/>
    <col min="6659" max="6659" width="16" style="137" customWidth="1"/>
    <col min="6660" max="6660" width="13" style="137" customWidth="1"/>
    <col min="6661" max="6663" width="17.5" style="137" customWidth="1"/>
    <col min="6664" max="6664" width="11.6640625" style="137" customWidth="1"/>
    <col min="6665" max="6665" width="18.33203125" style="137" customWidth="1"/>
    <col min="6666" max="6912" width="9.33203125" style="137"/>
    <col min="6913" max="6913" width="2.6640625" style="137" customWidth="1"/>
    <col min="6914" max="6914" width="19.5" style="137" customWidth="1"/>
    <col min="6915" max="6915" width="16" style="137" customWidth="1"/>
    <col min="6916" max="6916" width="13" style="137" customWidth="1"/>
    <col min="6917" max="6919" width="17.5" style="137" customWidth="1"/>
    <col min="6920" max="6920" width="11.6640625" style="137" customWidth="1"/>
    <col min="6921" max="6921" width="18.33203125" style="137" customWidth="1"/>
    <col min="6922" max="7168" width="9.33203125" style="137"/>
    <col min="7169" max="7169" width="2.6640625" style="137" customWidth="1"/>
    <col min="7170" max="7170" width="19.5" style="137" customWidth="1"/>
    <col min="7171" max="7171" width="16" style="137" customWidth="1"/>
    <col min="7172" max="7172" width="13" style="137" customWidth="1"/>
    <col min="7173" max="7175" width="17.5" style="137" customWidth="1"/>
    <col min="7176" max="7176" width="11.6640625" style="137" customWidth="1"/>
    <col min="7177" max="7177" width="18.33203125" style="137" customWidth="1"/>
    <col min="7178" max="7424" width="9.33203125" style="137"/>
    <col min="7425" max="7425" width="2.6640625" style="137" customWidth="1"/>
    <col min="7426" max="7426" width="19.5" style="137" customWidth="1"/>
    <col min="7427" max="7427" width="16" style="137" customWidth="1"/>
    <col min="7428" max="7428" width="13" style="137" customWidth="1"/>
    <col min="7429" max="7431" width="17.5" style="137" customWidth="1"/>
    <col min="7432" max="7432" width="11.6640625" style="137" customWidth="1"/>
    <col min="7433" max="7433" width="18.33203125" style="137" customWidth="1"/>
    <col min="7434" max="7680" width="9.33203125" style="137"/>
    <col min="7681" max="7681" width="2.6640625" style="137" customWidth="1"/>
    <col min="7682" max="7682" width="19.5" style="137" customWidth="1"/>
    <col min="7683" max="7683" width="16" style="137" customWidth="1"/>
    <col min="7684" max="7684" width="13" style="137" customWidth="1"/>
    <col min="7685" max="7687" width="17.5" style="137" customWidth="1"/>
    <col min="7688" max="7688" width="11.6640625" style="137" customWidth="1"/>
    <col min="7689" max="7689" width="18.33203125" style="137" customWidth="1"/>
    <col min="7690" max="7936" width="9.33203125" style="137"/>
    <col min="7937" max="7937" width="2.6640625" style="137" customWidth="1"/>
    <col min="7938" max="7938" width="19.5" style="137" customWidth="1"/>
    <col min="7939" max="7939" width="16" style="137" customWidth="1"/>
    <col min="7940" max="7940" width="13" style="137" customWidth="1"/>
    <col min="7941" max="7943" width="17.5" style="137" customWidth="1"/>
    <col min="7944" max="7944" width="11.6640625" style="137" customWidth="1"/>
    <col min="7945" max="7945" width="18.33203125" style="137" customWidth="1"/>
    <col min="7946" max="8192" width="9.33203125" style="137"/>
    <col min="8193" max="8193" width="2.6640625" style="137" customWidth="1"/>
    <col min="8194" max="8194" width="19.5" style="137" customWidth="1"/>
    <col min="8195" max="8195" width="16" style="137" customWidth="1"/>
    <col min="8196" max="8196" width="13" style="137" customWidth="1"/>
    <col min="8197" max="8199" width="17.5" style="137" customWidth="1"/>
    <col min="8200" max="8200" width="11.6640625" style="137" customWidth="1"/>
    <col min="8201" max="8201" width="18.33203125" style="137" customWidth="1"/>
    <col min="8202" max="8448" width="9.33203125" style="137"/>
    <col min="8449" max="8449" width="2.6640625" style="137" customWidth="1"/>
    <col min="8450" max="8450" width="19.5" style="137" customWidth="1"/>
    <col min="8451" max="8451" width="16" style="137" customWidth="1"/>
    <col min="8452" max="8452" width="13" style="137" customWidth="1"/>
    <col min="8453" max="8455" width="17.5" style="137" customWidth="1"/>
    <col min="8456" max="8456" width="11.6640625" style="137" customWidth="1"/>
    <col min="8457" max="8457" width="18.33203125" style="137" customWidth="1"/>
    <col min="8458" max="8704" width="9.33203125" style="137"/>
    <col min="8705" max="8705" width="2.6640625" style="137" customWidth="1"/>
    <col min="8706" max="8706" width="19.5" style="137" customWidth="1"/>
    <col min="8707" max="8707" width="16" style="137" customWidth="1"/>
    <col min="8708" max="8708" width="13" style="137" customWidth="1"/>
    <col min="8709" max="8711" width="17.5" style="137" customWidth="1"/>
    <col min="8712" max="8712" width="11.6640625" style="137" customWidth="1"/>
    <col min="8713" max="8713" width="18.33203125" style="137" customWidth="1"/>
    <col min="8714" max="8960" width="9.33203125" style="137"/>
    <col min="8961" max="8961" width="2.6640625" style="137" customWidth="1"/>
    <col min="8962" max="8962" width="19.5" style="137" customWidth="1"/>
    <col min="8963" max="8963" width="16" style="137" customWidth="1"/>
    <col min="8964" max="8964" width="13" style="137" customWidth="1"/>
    <col min="8965" max="8967" width="17.5" style="137" customWidth="1"/>
    <col min="8968" max="8968" width="11.6640625" style="137" customWidth="1"/>
    <col min="8969" max="8969" width="18.33203125" style="137" customWidth="1"/>
    <col min="8970" max="9216" width="9.33203125" style="137"/>
    <col min="9217" max="9217" width="2.6640625" style="137" customWidth="1"/>
    <col min="9218" max="9218" width="19.5" style="137" customWidth="1"/>
    <col min="9219" max="9219" width="16" style="137" customWidth="1"/>
    <col min="9220" max="9220" width="13" style="137" customWidth="1"/>
    <col min="9221" max="9223" width="17.5" style="137" customWidth="1"/>
    <col min="9224" max="9224" width="11.6640625" style="137" customWidth="1"/>
    <col min="9225" max="9225" width="18.33203125" style="137" customWidth="1"/>
    <col min="9226" max="9472" width="9.33203125" style="137"/>
    <col min="9473" max="9473" width="2.6640625" style="137" customWidth="1"/>
    <col min="9474" max="9474" width="19.5" style="137" customWidth="1"/>
    <col min="9475" max="9475" width="16" style="137" customWidth="1"/>
    <col min="9476" max="9476" width="13" style="137" customWidth="1"/>
    <col min="9477" max="9479" width="17.5" style="137" customWidth="1"/>
    <col min="9480" max="9480" width="11.6640625" style="137" customWidth="1"/>
    <col min="9481" max="9481" width="18.33203125" style="137" customWidth="1"/>
    <col min="9482" max="9728" width="9.33203125" style="137"/>
    <col min="9729" max="9729" width="2.6640625" style="137" customWidth="1"/>
    <col min="9730" max="9730" width="19.5" style="137" customWidth="1"/>
    <col min="9731" max="9731" width="16" style="137" customWidth="1"/>
    <col min="9732" max="9732" width="13" style="137" customWidth="1"/>
    <col min="9733" max="9735" width="17.5" style="137" customWidth="1"/>
    <col min="9736" max="9736" width="11.6640625" style="137" customWidth="1"/>
    <col min="9737" max="9737" width="18.33203125" style="137" customWidth="1"/>
    <col min="9738" max="9984" width="9.33203125" style="137"/>
    <col min="9985" max="9985" width="2.6640625" style="137" customWidth="1"/>
    <col min="9986" max="9986" width="19.5" style="137" customWidth="1"/>
    <col min="9987" max="9987" width="16" style="137" customWidth="1"/>
    <col min="9988" max="9988" width="13" style="137" customWidth="1"/>
    <col min="9989" max="9991" width="17.5" style="137" customWidth="1"/>
    <col min="9992" max="9992" width="11.6640625" style="137" customWidth="1"/>
    <col min="9993" max="9993" width="18.33203125" style="137" customWidth="1"/>
    <col min="9994" max="10240" width="9.33203125" style="137"/>
    <col min="10241" max="10241" width="2.6640625" style="137" customWidth="1"/>
    <col min="10242" max="10242" width="19.5" style="137" customWidth="1"/>
    <col min="10243" max="10243" width="16" style="137" customWidth="1"/>
    <col min="10244" max="10244" width="13" style="137" customWidth="1"/>
    <col min="10245" max="10247" width="17.5" style="137" customWidth="1"/>
    <col min="10248" max="10248" width="11.6640625" style="137" customWidth="1"/>
    <col min="10249" max="10249" width="18.33203125" style="137" customWidth="1"/>
    <col min="10250" max="10496" width="9.33203125" style="137"/>
    <col min="10497" max="10497" width="2.6640625" style="137" customWidth="1"/>
    <col min="10498" max="10498" width="19.5" style="137" customWidth="1"/>
    <col min="10499" max="10499" width="16" style="137" customWidth="1"/>
    <col min="10500" max="10500" width="13" style="137" customWidth="1"/>
    <col min="10501" max="10503" width="17.5" style="137" customWidth="1"/>
    <col min="10504" max="10504" width="11.6640625" style="137" customWidth="1"/>
    <col min="10505" max="10505" width="18.33203125" style="137" customWidth="1"/>
    <col min="10506" max="10752" width="9.33203125" style="137"/>
    <col min="10753" max="10753" width="2.6640625" style="137" customWidth="1"/>
    <col min="10754" max="10754" width="19.5" style="137" customWidth="1"/>
    <col min="10755" max="10755" width="16" style="137" customWidth="1"/>
    <col min="10756" max="10756" width="13" style="137" customWidth="1"/>
    <col min="10757" max="10759" width="17.5" style="137" customWidth="1"/>
    <col min="10760" max="10760" width="11.6640625" style="137" customWidth="1"/>
    <col min="10761" max="10761" width="18.33203125" style="137" customWidth="1"/>
    <col min="10762" max="11008" width="9.33203125" style="137"/>
    <col min="11009" max="11009" width="2.6640625" style="137" customWidth="1"/>
    <col min="11010" max="11010" width="19.5" style="137" customWidth="1"/>
    <col min="11011" max="11011" width="16" style="137" customWidth="1"/>
    <col min="11012" max="11012" width="13" style="137" customWidth="1"/>
    <col min="11013" max="11015" width="17.5" style="137" customWidth="1"/>
    <col min="11016" max="11016" width="11.6640625" style="137" customWidth="1"/>
    <col min="11017" max="11017" width="18.33203125" style="137" customWidth="1"/>
    <col min="11018" max="11264" width="9.33203125" style="137"/>
    <col min="11265" max="11265" width="2.6640625" style="137" customWidth="1"/>
    <col min="11266" max="11266" width="19.5" style="137" customWidth="1"/>
    <col min="11267" max="11267" width="16" style="137" customWidth="1"/>
    <col min="11268" max="11268" width="13" style="137" customWidth="1"/>
    <col min="11269" max="11271" width="17.5" style="137" customWidth="1"/>
    <col min="11272" max="11272" width="11.6640625" style="137" customWidth="1"/>
    <col min="11273" max="11273" width="18.33203125" style="137" customWidth="1"/>
    <col min="11274" max="11520" width="9.33203125" style="137"/>
    <col min="11521" max="11521" width="2.6640625" style="137" customWidth="1"/>
    <col min="11522" max="11522" width="19.5" style="137" customWidth="1"/>
    <col min="11523" max="11523" width="16" style="137" customWidth="1"/>
    <col min="11524" max="11524" width="13" style="137" customWidth="1"/>
    <col min="11525" max="11527" width="17.5" style="137" customWidth="1"/>
    <col min="11528" max="11528" width="11.6640625" style="137" customWidth="1"/>
    <col min="11529" max="11529" width="18.33203125" style="137" customWidth="1"/>
    <col min="11530" max="11776" width="9.33203125" style="137"/>
    <col min="11777" max="11777" width="2.6640625" style="137" customWidth="1"/>
    <col min="11778" max="11778" width="19.5" style="137" customWidth="1"/>
    <col min="11779" max="11779" width="16" style="137" customWidth="1"/>
    <col min="11780" max="11780" width="13" style="137" customWidth="1"/>
    <col min="11781" max="11783" width="17.5" style="137" customWidth="1"/>
    <col min="11784" max="11784" width="11.6640625" style="137" customWidth="1"/>
    <col min="11785" max="11785" width="18.33203125" style="137" customWidth="1"/>
    <col min="11786" max="12032" width="9.33203125" style="137"/>
    <col min="12033" max="12033" width="2.6640625" style="137" customWidth="1"/>
    <col min="12034" max="12034" width="19.5" style="137" customWidth="1"/>
    <col min="12035" max="12035" width="16" style="137" customWidth="1"/>
    <col min="12036" max="12036" width="13" style="137" customWidth="1"/>
    <col min="12037" max="12039" width="17.5" style="137" customWidth="1"/>
    <col min="12040" max="12040" width="11.6640625" style="137" customWidth="1"/>
    <col min="12041" max="12041" width="18.33203125" style="137" customWidth="1"/>
    <col min="12042" max="12288" width="9.33203125" style="137"/>
    <col min="12289" max="12289" width="2.6640625" style="137" customWidth="1"/>
    <col min="12290" max="12290" width="19.5" style="137" customWidth="1"/>
    <col min="12291" max="12291" width="16" style="137" customWidth="1"/>
    <col min="12292" max="12292" width="13" style="137" customWidth="1"/>
    <col min="12293" max="12295" width="17.5" style="137" customWidth="1"/>
    <col min="12296" max="12296" width="11.6640625" style="137" customWidth="1"/>
    <col min="12297" max="12297" width="18.33203125" style="137" customWidth="1"/>
    <col min="12298" max="12544" width="9.33203125" style="137"/>
    <col min="12545" max="12545" width="2.6640625" style="137" customWidth="1"/>
    <col min="12546" max="12546" width="19.5" style="137" customWidth="1"/>
    <col min="12547" max="12547" width="16" style="137" customWidth="1"/>
    <col min="12548" max="12548" width="13" style="137" customWidth="1"/>
    <col min="12549" max="12551" width="17.5" style="137" customWidth="1"/>
    <col min="12552" max="12552" width="11.6640625" style="137" customWidth="1"/>
    <col min="12553" max="12553" width="18.33203125" style="137" customWidth="1"/>
    <col min="12554" max="12800" width="9.33203125" style="137"/>
    <col min="12801" max="12801" width="2.6640625" style="137" customWidth="1"/>
    <col min="12802" max="12802" width="19.5" style="137" customWidth="1"/>
    <col min="12803" max="12803" width="16" style="137" customWidth="1"/>
    <col min="12804" max="12804" width="13" style="137" customWidth="1"/>
    <col min="12805" max="12807" width="17.5" style="137" customWidth="1"/>
    <col min="12808" max="12808" width="11.6640625" style="137" customWidth="1"/>
    <col min="12809" max="12809" width="18.33203125" style="137" customWidth="1"/>
    <col min="12810" max="13056" width="9.33203125" style="137"/>
    <col min="13057" max="13057" width="2.6640625" style="137" customWidth="1"/>
    <col min="13058" max="13058" width="19.5" style="137" customWidth="1"/>
    <col min="13059" max="13059" width="16" style="137" customWidth="1"/>
    <col min="13060" max="13060" width="13" style="137" customWidth="1"/>
    <col min="13061" max="13063" width="17.5" style="137" customWidth="1"/>
    <col min="13064" max="13064" width="11.6640625" style="137" customWidth="1"/>
    <col min="13065" max="13065" width="18.33203125" style="137" customWidth="1"/>
    <col min="13066" max="13312" width="9.33203125" style="137"/>
    <col min="13313" max="13313" width="2.6640625" style="137" customWidth="1"/>
    <col min="13314" max="13314" width="19.5" style="137" customWidth="1"/>
    <col min="13315" max="13315" width="16" style="137" customWidth="1"/>
    <col min="13316" max="13316" width="13" style="137" customWidth="1"/>
    <col min="13317" max="13319" width="17.5" style="137" customWidth="1"/>
    <col min="13320" max="13320" width="11.6640625" style="137" customWidth="1"/>
    <col min="13321" max="13321" width="18.33203125" style="137" customWidth="1"/>
    <col min="13322" max="13568" width="9.33203125" style="137"/>
    <col min="13569" max="13569" width="2.6640625" style="137" customWidth="1"/>
    <col min="13570" max="13570" width="19.5" style="137" customWidth="1"/>
    <col min="13571" max="13571" width="16" style="137" customWidth="1"/>
    <col min="13572" max="13572" width="13" style="137" customWidth="1"/>
    <col min="13573" max="13575" width="17.5" style="137" customWidth="1"/>
    <col min="13576" max="13576" width="11.6640625" style="137" customWidth="1"/>
    <col min="13577" max="13577" width="18.33203125" style="137" customWidth="1"/>
    <col min="13578" max="13824" width="9.33203125" style="137"/>
    <col min="13825" max="13825" width="2.6640625" style="137" customWidth="1"/>
    <col min="13826" max="13826" width="19.5" style="137" customWidth="1"/>
    <col min="13827" max="13827" width="16" style="137" customWidth="1"/>
    <col min="13828" max="13828" width="13" style="137" customWidth="1"/>
    <col min="13829" max="13831" width="17.5" style="137" customWidth="1"/>
    <col min="13832" max="13832" width="11.6640625" style="137" customWidth="1"/>
    <col min="13833" max="13833" width="18.33203125" style="137" customWidth="1"/>
    <col min="13834" max="14080" width="9.33203125" style="137"/>
    <col min="14081" max="14081" width="2.6640625" style="137" customWidth="1"/>
    <col min="14082" max="14082" width="19.5" style="137" customWidth="1"/>
    <col min="14083" max="14083" width="16" style="137" customWidth="1"/>
    <col min="14084" max="14084" width="13" style="137" customWidth="1"/>
    <col min="14085" max="14087" width="17.5" style="137" customWidth="1"/>
    <col min="14088" max="14088" width="11.6640625" style="137" customWidth="1"/>
    <col min="14089" max="14089" width="18.33203125" style="137" customWidth="1"/>
    <col min="14090" max="14336" width="9.33203125" style="137"/>
    <col min="14337" max="14337" width="2.6640625" style="137" customWidth="1"/>
    <col min="14338" max="14338" width="19.5" style="137" customWidth="1"/>
    <col min="14339" max="14339" width="16" style="137" customWidth="1"/>
    <col min="14340" max="14340" width="13" style="137" customWidth="1"/>
    <col min="14341" max="14343" width="17.5" style="137" customWidth="1"/>
    <col min="14344" max="14344" width="11.6640625" style="137" customWidth="1"/>
    <col min="14345" max="14345" width="18.33203125" style="137" customWidth="1"/>
    <col min="14346" max="14592" width="9.33203125" style="137"/>
    <col min="14593" max="14593" width="2.6640625" style="137" customWidth="1"/>
    <col min="14594" max="14594" width="19.5" style="137" customWidth="1"/>
    <col min="14595" max="14595" width="16" style="137" customWidth="1"/>
    <col min="14596" max="14596" width="13" style="137" customWidth="1"/>
    <col min="14597" max="14599" width="17.5" style="137" customWidth="1"/>
    <col min="14600" max="14600" width="11.6640625" style="137" customWidth="1"/>
    <col min="14601" max="14601" width="18.33203125" style="137" customWidth="1"/>
    <col min="14602" max="14848" width="9.33203125" style="137"/>
    <col min="14849" max="14849" width="2.6640625" style="137" customWidth="1"/>
    <col min="14850" max="14850" width="19.5" style="137" customWidth="1"/>
    <col min="14851" max="14851" width="16" style="137" customWidth="1"/>
    <col min="14852" max="14852" width="13" style="137" customWidth="1"/>
    <col min="14853" max="14855" width="17.5" style="137" customWidth="1"/>
    <col min="14856" max="14856" width="11.6640625" style="137" customWidth="1"/>
    <col min="14857" max="14857" width="18.33203125" style="137" customWidth="1"/>
    <col min="14858" max="15104" width="9.33203125" style="137"/>
    <col min="15105" max="15105" width="2.6640625" style="137" customWidth="1"/>
    <col min="15106" max="15106" width="19.5" style="137" customWidth="1"/>
    <col min="15107" max="15107" width="16" style="137" customWidth="1"/>
    <col min="15108" max="15108" width="13" style="137" customWidth="1"/>
    <col min="15109" max="15111" width="17.5" style="137" customWidth="1"/>
    <col min="15112" max="15112" width="11.6640625" style="137" customWidth="1"/>
    <col min="15113" max="15113" width="18.33203125" style="137" customWidth="1"/>
    <col min="15114" max="15360" width="9.33203125" style="137"/>
    <col min="15361" max="15361" width="2.6640625" style="137" customWidth="1"/>
    <col min="15362" max="15362" width="19.5" style="137" customWidth="1"/>
    <col min="15363" max="15363" width="16" style="137" customWidth="1"/>
    <col min="15364" max="15364" width="13" style="137" customWidth="1"/>
    <col min="15365" max="15367" width="17.5" style="137" customWidth="1"/>
    <col min="15368" max="15368" width="11.6640625" style="137" customWidth="1"/>
    <col min="15369" max="15369" width="18.33203125" style="137" customWidth="1"/>
    <col min="15370" max="15616" width="9.33203125" style="137"/>
    <col min="15617" max="15617" width="2.6640625" style="137" customWidth="1"/>
    <col min="15618" max="15618" width="19.5" style="137" customWidth="1"/>
    <col min="15619" max="15619" width="16" style="137" customWidth="1"/>
    <col min="15620" max="15620" width="13" style="137" customWidth="1"/>
    <col min="15621" max="15623" width="17.5" style="137" customWidth="1"/>
    <col min="15624" max="15624" width="11.6640625" style="137" customWidth="1"/>
    <col min="15625" max="15625" width="18.33203125" style="137" customWidth="1"/>
    <col min="15626" max="15872" width="9.33203125" style="137"/>
    <col min="15873" max="15873" width="2.6640625" style="137" customWidth="1"/>
    <col min="15874" max="15874" width="19.5" style="137" customWidth="1"/>
    <col min="15875" max="15875" width="16" style="137" customWidth="1"/>
    <col min="15876" max="15876" width="13" style="137" customWidth="1"/>
    <col min="15877" max="15879" width="17.5" style="137" customWidth="1"/>
    <col min="15880" max="15880" width="11.6640625" style="137" customWidth="1"/>
    <col min="15881" max="15881" width="18.33203125" style="137" customWidth="1"/>
    <col min="15882" max="16128" width="9.33203125" style="137"/>
    <col min="16129" max="16129" width="2.6640625" style="137" customWidth="1"/>
    <col min="16130" max="16130" width="19.5" style="137" customWidth="1"/>
    <col min="16131" max="16131" width="16" style="137" customWidth="1"/>
    <col min="16132" max="16132" width="13" style="137" customWidth="1"/>
    <col min="16133" max="16135" width="17.5" style="137" customWidth="1"/>
    <col min="16136" max="16136" width="11.6640625" style="137" customWidth="1"/>
    <col min="16137" max="16137" width="18.33203125" style="137" customWidth="1"/>
    <col min="16138" max="16384" width="9.33203125" style="137"/>
  </cols>
  <sheetData>
    <row r="1" spans="2:8" ht="21.75" thickBot="1">
      <c r="B1" s="630"/>
      <c r="C1" s="630"/>
    </row>
    <row r="2" spans="2:8" ht="21.75" thickBot="1">
      <c r="B2" s="631" t="s">
        <v>628</v>
      </c>
      <c r="C2" s="632"/>
      <c r="D2" s="633" t="s">
        <v>629</v>
      </c>
      <c r="E2" s="634"/>
      <c r="F2" s="634"/>
      <c r="G2" s="634"/>
      <c r="H2" s="635"/>
    </row>
    <row r="3" spans="2:8" ht="21.75">
      <c r="B3" s="138" t="s">
        <v>630</v>
      </c>
      <c r="C3" s="139">
        <v>0.15</v>
      </c>
      <c r="D3" s="140" t="s">
        <v>759</v>
      </c>
      <c r="H3" s="141"/>
    </row>
    <row r="4" spans="2:8" ht="21.75">
      <c r="B4" s="138" t="s">
        <v>631</v>
      </c>
      <c r="C4" s="139">
        <v>0</v>
      </c>
      <c r="D4" s="636"/>
      <c r="E4" s="637"/>
      <c r="F4" s="637"/>
      <c r="H4" s="142"/>
    </row>
    <row r="5" spans="2:8" ht="21.75">
      <c r="B5" s="138" t="s">
        <v>632</v>
      </c>
      <c r="C5" s="143">
        <v>7.0000000000000007E-2</v>
      </c>
      <c r="H5" s="142"/>
    </row>
    <row r="6" spans="2:8" ht="21.75">
      <c r="B6" s="138" t="s">
        <v>33</v>
      </c>
      <c r="C6" s="139">
        <v>7.0000000000000007E-2</v>
      </c>
      <c r="D6" s="144" t="s">
        <v>633</v>
      </c>
      <c r="E6" s="638" t="s">
        <v>634</v>
      </c>
      <c r="F6" s="638"/>
      <c r="H6" s="142"/>
    </row>
    <row r="7" spans="2:8" ht="22.5" thickBot="1">
      <c r="B7" s="145"/>
      <c r="C7" s="146"/>
      <c r="H7" s="142"/>
    </row>
    <row r="8" spans="2:8" ht="23.25" thickTop="1" thickBot="1">
      <c r="B8" s="147" t="s">
        <v>29</v>
      </c>
      <c r="C8" s="148" t="s">
        <v>4</v>
      </c>
      <c r="D8" s="149" t="s">
        <v>635</v>
      </c>
      <c r="E8" s="156">
        <v>150000000</v>
      </c>
      <c r="F8" s="150" t="s">
        <v>636</v>
      </c>
      <c r="H8" s="142"/>
    </row>
    <row r="9" spans="2:8" ht="23.25" thickTop="1" thickBot="1">
      <c r="B9" s="151" t="s">
        <v>637</v>
      </c>
      <c r="C9" s="152"/>
      <c r="D9" s="153" t="s">
        <v>638</v>
      </c>
      <c r="E9" s="154">
        <f>'2.ปร.5(ก)'!C23</f>
        <v>0</v>
      </c>
      <c r="F9" s="155" t="s">
        <v>639</v>
      </c>
      <c r="H9" s="142"/>
    </row>
    <row r="10" spans="2:8" ht="24" thickTop="1">
      <c r="B10" s="156">
        <v>500000</v>
      </c>
      <c r="C10" s="546">
        <v>1.3058000000000001</v>
      </c>
      <c r="D10" s="157" t="s">
        <v>640</v>
      </c>
      <c r="E10" s="158">
        <f>IF(E9&gt;500000001,500000001,INDEX(B10:B33,MATCH(E8,B10:B33,0)+1,1))</f>
        <v>200000000</v>
      </c>
      <c r="F10" s="159" t="s">
        <v>641</v>
      </c>
      <c r="H10" s="142"/>
    </row>
    <row r="11" spans="2:8" ht="23.25">
      <c r="B11" s="156">
        <v>1000000</v>
      </c>
      <c r="C11" s="547">
        <v>1.3029999999999999</v>
      </c>
      <c r="H11" s="142"/>
    </row>
    <row r="12" spans="2:8" ht="23.25">
      <c r="B12" s="156">
        <v>2000000</v>
      </c>
      <c r="C12" s="548">
        <v>1.3009999999999999</v>
      </c>
      <c r="D12" s="160" t="s">
        <v>642</v>
      </c>
      <c r="E12" s="161">
        <f>VLOOKUP(E8,$B$10:$C$33,2,FALSE)</f>
        <v>1.1927000000000001</v>
      </c>
      <c r="F12" s="136" t="s">
        <v>643</v>
      </c>
      <c r="H12" s="142"/>
    </row>
    <row r="13" spans="2:8" ht="24" thickBot="1">
      <c r="B13" s="156">
        <v>5000000</v>
      </c>
      <c r="C13" s="548">
        <v>1.2954000000000001</v>
      </c>
      <c r="D13" s="160" t="s">
        <v>644</v>
      </c>
      <c r="E13" s="161">
        <f>VLOOKUP(E10,$B$10:$C$33,2,FALSE)</f>
        <v>1.1918</v>
      </c>
      <c r="F13" s="136" t="s">
        <v>645</v>
      </c>
      <c r="H13" s="142"/>
    </row>
    <row r="14" spans="2:8" ht="24.75" thickTop="1" thickBot="1">
      <c r="B14" s="156">
        <v>10000000</v>
      </c>
      <c r="C14" s="548">
        <v>1.288</v>
      </c>
      <c r="D14" s="153" t="s">
        <v>633</v>
      </c>
      <c r="E14" s="162">
        <f>ROUND(E12-(((E12-E13)*(E9-E8))/(E10-E8)),4)</f>
        <v>1.1954</v>
      </c>
      <c r="F14" s="163" t="s">
        <v>646</v>
      </c>
      <c r="H14" s="142"/>
    </row>
    <row r="15" spans="2:8" ht="24" thickTop="1">
      <c r="B15" s="156">
        <v>15000000</v>
      </c>
      <c r="C15" s="548">
        <v>1.2531000000000001</v>
      </c>
      <c r="D15" s="160" t="s">
        <v>647</v>
      </c>
      <c r="E15" s="164">
        <f>E9*E14</f>
        <v>0</v>
      </c>
      <c r="F15" s="163"/>
      <c r="H15" s="142"/>
    </row>
    <row r="16" spans="2:8" ht="23.25">
      <c r="B16" s="156">
        <v>20000000</v>
      </c>
      <c r="C16" s="548">
        <v>1.2450000000000001</v>
      </c>
      <c r="H16" s="142"/>
    </row>
    <row r="17" spans="2:8" ht="23.25">
      <c r="B17" s="156">
        <v>25000000</v>
      </c>
      <c r="C17" s="548">
        <v>1.218</v>
      </c>
      <c r="D17" s="627" t="s">
        <v>648</v>
      </c>
      <c r="E17" s="628"/>
      <c r="F17" s="628"/>
      <c r="G17" s="628"/>
      <c r="H17" s="629"/>
    </row>
    <row r="18" spans="2:8" ht="24" thickBot="1">
      <c r="B18" s="156">
        <v>30000000</v>
      </c>
      <c r="C18" s="548">
        <v>1.2093</v>
      </c>
      <c r="D18" s="165"/>
      <c r="E18" s="165"/>
      <c r="F18" s="165"/>
      <c r="G18" s="165"/>
      <c r="H18" s="166"/>
    </row>
    <row r="19" spans="2:8" ht="23.25">
      <c r="B19" s="156">
        <v>40000000</v>
      </c>
      <c r="C19" s="548">
        <v>1.2088000000000001</v>
      </c>
    </row>
    <row r="20" spans="2:8" ht="23.25">
      <c r="B20" s="156">
        <v>50000000</v>
      </c>
      <c r="C20" s="548">
        <v>1.2078</v>
      </c>
      <c r="E20" s="150" t="s">
        <v>19</v>
      </c>
    </row>
    <row r="21" spans="2:8" ht="23.25">
      <c r="B21" s="156">
        <v>60000000</v>
      </c>
      <c r="C21" s="548">
        <v>1.1979</v>
      </c>
      <c r="E21" s="136" t="s">
        <v>19</v>
      </c>
    </row>
    <row r="22" spans="2:8" ht="23.25">
      <c r="B22" s="156">
        <v>70000000</v>
      </c>
      <c r="C22" s="548">
        <v>1.1963999999999999</v>
      </c>
      <c r="E22" s="136" t="s">
        <v>19</v>
      </c>
    </row>
    <row r="23" spans="2:8" ht="23.25">
      <c r="B23" s="156">
        <v>80000000</v>
      </c>
      <c r="C23" s="548">
        <v>1.1963999999999999</v>
      </c>
      <c r="D23" s="167"/>
      <c r="E23" s="168" t="s">
        <v>19</v>
      </c>
      <c r="F23" s="163"/>
    </row>
    <row r="24" spans="2:8" ht="23.25">
      <c r="B24" s="156">
        <v>90000000</v>
      </c>
      <c r="C24" s="548">
        <v>1.1962999999999999</v>
      </c>
      <c r="E24" s="136" t="s">
        <v>19</v>
      </c>
    </row>
    <row r="25" spans="2:8" ht="23.25">
      <c r="B25" s="156">
        <v>100000000</v>
      </c>
      <c r="C25" s="548">
        <v>1.1962999999999999</v>
      </c>
      <c r="G25" s="163"/>
    </row>
    <row r="26" spans="2:8" ht="23.25">
      <c r="B26" s="156">
        <v>150000000</v>
      </c>
      <c r="C26" s="548">
        <v>1.1927000000000001</v>
      </c>
    </row>
    <row r="27" spans="2:8" ht="23.25">
      <c r="B27" s="156">
        <v>200000000</v>
      </c>
      <c r="C27" s="548">
        <v>1.1918</v>
      </c>
      <c r="G27" s="168" t="s">
        <v>19</v>
      </c>
    </row>
    <row r="28" spans="2:8" ht="23.25">
      <c r="B28" s="156">
        <v>250000000</v>
      </c>
      <c r="C28" s="548">
        <v>1.1889000000000001</v>
      </c>
    </row>
    <row r="29" spans="2:8" ht="23.25">
      <c r="B29" s="156">
        <v>300000000</v>
      </c>
      <c r="C29" s="548">
        <v>1.1819</v>
      </c>
      <c r="G29" s="163"/>
    </row>
    <row r="30" spans="2:8" ht="23.25">
      <c r="B30" s="156">
        <v>350000000</v>
      </c>
      <c r="C30" s="548">
        <v>1.1725000000000001</v>
      </c>
    </row>
    <row r="31" spans="2:8" ht="23.25">
      <c r="B31" s="156">
        <v>400000000</v>
      </c>
      <c r="C31" s="548">
        <v>1.1698</v>
      </c>
      <c r="G31" s="163"/>
    </row>
    <row r="32" spans="2:8" ht="23.25">
      <c r="B32" s="156">
        <v>500000000</v>
      </c>
      <c r="C32" s="548">
        <v>1.1688000000000001</v>
      </c>
    </row>
    <row r="33" spans="2:7" ht="23.25">
      <c r="B33" s="169">
        <v>500000001</v>
      </c>
      <c r="C33" s="548">
        <v>1.1608000000000001</v>
      </c>
      <c r="G33" s="163"/>
    </row>
  </sheetData>
  <mergeCells count="6">
    <mergeCell ref="D17:H17"/>
    <mergeCell ref="B1:C1"/>
    <mergeCell ref="B2:C2"/>
    <mergeCell ref="D2:H2"/>
    <mergeCell ref="D4:F4"/>
    <mergeCell ref="E6:F6"/>
  </mergeCells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workbookViewId="0">
      <selection activeCell="B26" sqref="B26"/>
    </sheetView>
  </sheetViews>
  <sheetFormatPr defaultColWidth="8.83203125" defaultRowHeight="21.75"/>
  <cols>
    <col min="1" max="1" width="61" style="2" customWidth="1"/>
    <col min="2" max="2" width="53" style="2" customWidth="1"/>
    <col min="3" max="3" width="57.5" style="2" customWidth="1"/>
    <col min="4" max="16384" width="8.83203125" style="2"/>
  </cols>
  <sheetData>
    <row r="2" spans="1:3">
      <c r="A2" s="1" t="s">
        <v>339</v>
      </c>
    </row>
    <row r="3" spans="1:3" ht="9.9499999999999993" customHeight="1">
      <c r="A3" s="1"/>
    </row>
    <row r="4" spans="1:3">
      <c r="A4" s="1" t="s">
        <v>57</v>
      </c>
    </row>
    <row r="5" spans="1:3">
      <c r="A5" s="1"/>
      <c r="B5" s="1"/>
    </row>
    <row r="6" spans="1:3" ht="9.9499999999999993" customHeight="1">
      <c r="A6" s="1"/>
    </row>
    <row r="7" spans="1:3">
      <c r="A7" s="2" t="s">
        <v>20</v>
      </c>
    </row>
    <row r="8" spans="1:3" ht="9.9499999999999993" customHeight="1">
      <c r="A8" s="1"/>
    </row>
    <row r="9" spans="1:3">
      <c r="A9" s="2" t="s">
        <v>149</v>
      </c>
    </row>
    <row r="10" spans="1:3" ht="9.9499999999999993" customHeight="1">
      <c r="A10" s="1"/>
    </row>
    <row r="11" spans="1:3">
      <c r="A11" s="1" t="s">
        <v>150</v>
      </c>
      <c r="C11" s="1"/>
    </row>
    <row r="12" spans="1:3" ht="9.9499999999999993" customHeight="1">
      <c r="A12" s="1"/>
    </row>
    <row r="13" spans="1:3">
      <c r="A13" s="2" t="s">
        <v>151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86"/>
  <sheetViews>
    <sheetView showGridLines="0" view="pageBreakPreview" topLeftCell="A7" zoomScaleNormal="100" zoomScaleSheetLayoutView="100" workbookViewId="0">
      <selection activeCell="J21" sqref="J21"/>
    </sheetView>
  </sheetViews>
  <sheetFormatPr defaultColWidth="7.5" defaultRowHeight="24" zeroHeight="1"/>
  <cols>
    <col min="1" max="1" width="9.1640625" style="346" customWidth="1"/>
    <col min="2" max="2" width="59" style="346" customWidth="1"/>
    <col min="3" max="3" width="32.1640625" style="346" customWidth="1"/>
    <col min="4" max="4" width="17.5" style="346" customWidth="1"/>
    <col min="5" max="16384" width="7.5" style="346"/>
  </cols>
  <sheetData>
    <row r="1" spans="1:4" ht="21" customHeight="1">
      <c r="A1" s="343"/>
      <c r="B1" s="344" t="s">
        <v>14</v>
      </c>
      <c r="C1" s="595" t="s">
        <v>45</v>
      </c>
      <c r="D1" s="595"/>
    </row>
    <row r="2" spans="1:4" ht="21" customHeight="1">
      <c r="A2" s="595" t="s">
        <v>30</v>
      </c>
      <c r="B2" s="595"/>
      <c r="C2" s="595"/>
      <c r="D2" s="595"/>
    </row>
    <row r="3" spans="1:4" ht="21" customHeight="1">
      <c r="A3" s="345"/>
      <c r="B3" s="345"/>
      <c r="C3" s="345"/>
      <c r="D3" s="345"/>
    </row>
    <row r="4" spans="1:4" ht="21" customHeight="1">
      <c r="A4" s="347" t="str">
        <f>ชื่อโครงการ!A2</f>
        <v>ชื่อโครงการ : จ้างก่อสร้างกลุ่มอาคารหอพักนักศึกษา ศูนย์การศึกษาหนองระเวียง</v>
      </c>
      <c r="B4" s="348"/>
      <c r="C4" s="348"/>
      <c r="D4" s="348"/>
    </row>
    <row r="5" spans="1:4" ht="21" customHeight="1">
      <c r="A5" s="349" t="str">
        <f>ชื่อโครงการ!A11</f>
        <v>สถานที่ก่อสร้าง : มหาวิทยาลัยเทคโนโลยีราชมงคลอีสาน ศูนย์การศึกษาหนองระเวียง ตำบลหนองระเวียง อำเภอเมืองนครราชสีมา จังหวัดนครราชสีมา</v>
      </c>
      <c r="B5" s="350"/>
      <c r="C5" s="350"/>
      <c r="D5" s="350"/>
    </row>
    <row r="6" spans="1:4" ht="21" customHeight="1">
      <c r="A6" s="350" t="s">
        <v>22</v>
      </c>
      <c r="B6" s="350"/>
      <c r="C6" s="350"/>
      <c r="D6" s="350"/>
    </row>
    <row r="7" spans="1:4" ht="21" customHeight="1">
      <c r="A7" s="350" t="str">
        <f>ชื่อโครงการ!A13</f>
        <v>หน่วยงานเจ้าของโครงการ :  มหาวิทยาลัยเทคโนโลยีราชมงคลอีสาน ศูนย์การศึกษาหนองระเวียง</v>
      </c>
      <c r="B7" s="350"/>
      <c r="C7" s="350"/>
      <c r="D7" s="350"/>
    </row>
    <row r="8" spans="1:4" ht="21" customHeight="1">
      <c r="A8" s="350" t="s">
        <v>44</v>
      </c>
      <c r="B8" s="350"/>
      <c r="C8" s="350"/>
      <c r="D8" s="350"/>
    </row>
    <row r="9" spans="1:4" ht="21" customHeight="1">
      <c r="A9" s="351" t="str">
        <f>ชื่อโครงการ!A9</f>
        <v xml:space="preserve">คำนวณราคากลาง : </v>
      </c>
      <c r="B9" s="352"/>
      <c r="C9" s="352"/>
      <c r="D9" s="352"/>
    </row>
    <row r="10" spans="1:4" ht="21" customHeight="1" thickBot="1">
      <c r="A10" s="353"/>
      <c r="B10" s="353"/>
      <c r="C10" s="353"/>
      <c r="D10" s="354" t="s">
        <v>21</v>
      </c>
    </row>
    <row r="11" spans="1:4" ht="21" customHeight="1" thickTop="1">
      <c r="A11" s="596" t="s">
        <v>15</v>
      </c>
      <c r="B11" s="596" t="s">
        <v>16</v>
      </c>
      <c r="C11" s="596" t="s">
        <v>3</v>
      </c>
      <c r="D11" s="596" t="s">
        <v>8</v>
      </c>
    </row>
    <row r="12" spans="1:4" ht="21" customHeight="1" thickBot="1">
      <c r="A12" s="597"/>
      <c r="B12" s="597"/>
      <c r="C12" s="598"/>
      <c r="D12" s="597"/>
    </row>
    <row r="13" spans="1:4" ht="21" customHeight="1" thickTop="1">
      <c r="A13" s="355">
        <v>1</v>
      </c>
      <c r="B13" s="356" t="s">
        <v>114</v>
      </c>
      <c r="C13" s="357">
        <f>'2.ปร.5(ก)'!E29</f>
        <v>0</v>
      </c>
      <c r="D13" s="355"/>
    </row>
    <row r="14" spans="1:4" ht="21" customHeight="1">
      <c r="A14" s="355">
        <v>2</v>
      </c>
      <c r="B14" s="358" t="s">
        <v>115</v>
      </c>
      <c r="C14" s="357">
        <f>'3.ปร.5(ข)'!E21</f>
        <v>0</v>
      </c>
      <c r="D14" s="355"/>
    </row>
    <row r="15" spans="1:4" ht="21" customHeight="1">
      <c r="A15" s="355"/>
      <c r="B15" s="356"/>
      <c r="C15" s="357"/>
      <c r="D15" s="355"/>
    </row>
    <row r="16" spans="1:4" ht="21" customHeight="1">
      <c r="A16" s="355"/>
      <c r="B16" s="356"/>
      <c r="C16" s="357"/>
      <c r="D16" s="355"/>
    </row>
    <row r="17" spans="1:5" ht="21" customHeight="1">
      <c r="A17" s="355"/>
      <c r="B17" s="356"/>
      <c r="C17" s="357"/>
      <c r="D17" s="355"/>
    </row>
    <row r="18" spans="1:5" ht="21" customHeight="1">
      <c r="A18" s="355"/>
      <c r="B18" s="359"/>
      <c r="C18" s="360"/>
      <c r="D18" s="361"/>
    </row>
    <row r="19" spans="1:5" ht="21" customHeight="1">
      <c r="A19" s="362"/>
      <c r="B19" s="363"/>
      <c r="C19" s="364"/>
      <c r="D19" s="365"/>
    </row>
    <row r="20" spans="1:5" ht="21" customHeight="1" thickBot="1">
      <c r="A20" s="366"/>
      <c r="B20" s="367"/>
      <c r="C20" s="368"/>
      <c r="D20" s="369"/>
    </row>
    <row r="21" spans="1:5" ht="21" customHeight="1" thickTop="1">
      <c r="A21" s="599" t="s">
        <v>0</v>
      </c>
      <c r="B21" s="370" t="s">
        <v>39</v>
      </c>
      <c r="C21" s="371">
        <f>SUM(C13:C20)</f>
        <v>0</v>
      </c>
      <c r="D21" s="372"/>
    </row>
    <row r="22" spans="1:5" ht="21" customHeight="1" thickBot="1">
      <c r="A22" s="600"/>
      <c r="B22" s="373" t="s">
        <v>38</v>
      </c>
      <c r="C22" s="314">
        <f>C21</f>
        <v>0</v>
      </c>
      <c r="D22" s="374"/>
    </row>
    <row r="23" spans="1:5" ht="21" customHeight="1" thickTop="1">
      <c r="A23" s="600"/>
      <c r="D23" s="375"/>
    </row>
    <row r="24" spans="1:5" ht="21" customHeight="1" thickBot="1">
      <c r="A24" s="601"/>
      <c r="B24" s="593" t="str">
        <f>BAHTTEXT(C22)</f>
        <v>ศูนย์บาทถ้วน</v>
      </c>
      <c r="C24" s="594"/>
      <c r="D24" s="376"/>
    </row>
    <row r="25" spans="1:5" ht="21" customHeight="1" thickTop="1">
      <c r="A25" s="377"/>
      <c r="B25" s="378"/>
      <c r="C25" s="379"/>
      <c r="D25" s="379"/>
    </row>
    <row r="26" spans="1:5" ht="21" customHeight="1">
      <c r="A26" s="592" t="s">
        <v>762</v>
      </c>
      <c r="B26" s="592"/>
      <c r="C26" s="379"/>
      <c r="D26" s="379"/>
      <c r="E26" s="379"/>
    </row>
    <row r="27" spans="1:5" ht="21" customHeight="1">
      <c r="A27" s="556"/>
      <c r="B27" s="556"/>
      <c r="C27" s="557"/>
      <c r="D27" s="558"/>
      <c r="E27" s="559"/>
    </row>
    <row r="28" spans="1:5" ht="21" customHeight="1">
      <c r="A28" s="555"/>
      <c r="B28" s="560"/>
      <c r="C28" s="557" t="s">
        <v>769</v>
      </c>
      <c r="D28" s="561"/>
      <c r="E28" s="561"/>
    </row>
    <row r="29" spans="1:5" ht="21" customHeight="1">
      <c r="A29" s="555"/>
      <c r="B29" s="555" t="s">
        <v>763</v>
      </c>
      <c r="C29" s="561"/>
      <c r="D29" s="557"/>
      <c r="E29" s="557"/>
    </row>
    <row r="30" spans="1:5" ht="21" customHeight="1">
      <c r="A30" s="555"/>
      <c r="B30" s="555" t="s">
        <v>764</v>
      </c>
      <c r="C30" s="561"/>
      <c r="D30" s="561"/>
      <c r="E30" s="561"/>
    </row>
    <row r="31" spans="1:5" ht="21" customHeight="1">
      <c r="A31" s="562"/>
      <c r="B31" s="562"/>
      <c r="C31" s="563"/>
      <c r="D31" s="564"/>
      <c r="E31" s="563"/>
    </row>
    <row r="32" spans="1:5" ht="21" customHeight="1">
      <c r="A32" s="565"/>
      <c r="B32" s="565"/>
      <c r="C32" s="566"/>
      <c r="D32" s="564"/>
      <c r="E32" s="566"/>
    </row>
    <row r="33" spans="1:6" ht="21" customHeight="1">
      <c r="A33" s="441"/>
      <c r="B33" s="555"/>
      <c r="C33" s="567"/>
      <c r="D33" s="567"/>
      <c r="E33" s="567"/>
    </row>
    <row r="34" spans="1:6" ht="21" customHeight="1">
      <c r="A34" s="441"/>
      <c r="B34" s="555" t="s">
        <v>765</v>
      </c>
      <c r="C34" s="567"/>
      <c r="D34" s="567"/>
      <c r="E34" s="567"/>
    </row>
    <row r="35" spans="1:6" ht="21" customHeight="1">
      <c r="A35" s="441"/>
      <c r="B35" s="555" t="s">
        <v>767</v>
      </c>
      <c r="C35" s="567"/>
      <c r="D35" s="567"/>
      <c r="E35" s="567"/>
    </row>
    <row r="36" spans="1:6" ht="21" customHeight="1">
      <c r="A36" s="562"/>
      <c r="B36" s="562"/>
      <c r="C36" s="563"/>
      <c r="D36" s="564"/>
      <c r="E36" s="563"/>
    </row>
    <row r="37" spans="1:6" ht="21" customHeight="1">
      <c r="A37" s="441"/>
      <c r="B37" s="555"/>
      <c r="C37" s="380"/>
      <c r="D37" s="380"/>
      <c r="E37" s="380"/>
      <c r="F37" s="380"/>
    </row>
    <row r="38" spans="1:6" ht="21" customHeight="1">
      <c r="A38" s="441"/>
      <c r="B38" s="555"/>
      <c r="C38" s="380"/>
      <c r="D38" s="380"/>
      <c r="E38" s="380"/>
      <c r="F38" s="380"/>
    </row>
    <row r="39" spans="1:6" ht="21" customHeight="1">
      <c r="A39" s="441"/>
      <c r="B39" s="555" t="s">
        <v>766</v>
      </c>
      <c r="C39" s="380"/>
      <c r="D39" s="380"/>
      <c r="E39" s="380"/>
      <c r="F39" s="380"/>
    </row>
    <row r="40" spans="1:6" ht="21" customHeight="1">
      <c r="A40" s="562"/>
      <c r="B40" s="555" t="s">
        <v>768</v>
      </c>
      <c r="D40" s="381"/>
      <c r="E40" s="382"/>
    </row>
    <row r="41" spans="1:6" ht="21" customHeight="1">
      <c r="A41" s="380"/>
      <c r="B41" s="380"/>
      <c r="C41" s="380"/>
      <c r="D41" s="380"/>
    </row>
    <row r="42" spans="1:6" ht="21" customHeight="1">
      <c r="A42" s="381"/>
      <c r="B42" s="381"/>
      <c r="D42" s="381"/>
    </row>
    <row r="43" spans="1:6" ht="21" customHeight="1"/>
    <row r="44" spans="1:6" ht="21" customHeight="1"/>
    <row r="45" spans="1:6" ht="21" customHeight="1"/>
    <row r="46" spans="1:6" ht="21" customHeight="1"/>
    <row r="47" spans="1:6" ht="21" customHeight="1"/>
    <row r="48" spans="1:6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/>
  </sheetData>
  <mergeCells count="9">
    <mergeCell ref="A26:B26"/>
    <mergeCell ref="B24:C24"/>
    <mergeCell ref="C1:D1"/>
    <mergeCell ref="A2:D2"/>
    <mergeCell ref="A11:A12"/>
    <mergeCell ref="B11:B12"/>
    <mergeCell ref="D11:D12"/>
    <mergeCell ref="C11:C12"/>
    <mergeCell ref="A21:A24"/>
  </mergeCells>
  <phoneticPr fontId="0" type="noConversion"/>
  <printOptions horizontalCentered="1"/>
  <pageMargins left="0.51181102362204722" right="0.51181102362204722" top="0.47244094488188981" bottom="0.39370078740157483" header="0.31496062992125984" footer="0.31496062992125984"/>
  <pageSetup paperSize="9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90"/>
  <sheetViews>
    <sheetView showGridLines="0" view="pageBreakPreview" topLeftCell="A7" zoomScaleNormal="100" zoomScaleSheetLayoutView="100" workbookViewId="0">
      <selection activeCell="C17" sqref="C17"/>
    </sheetView>
  </sheetViews>
  <sheetFormatPr defaultColWidth="2.1640625" defaultRowHeight="24" zeroHeight="1"/>
  <cols>
    <col min="1" max="1" width="10.83203125" style="385" customWidth="1"/>
    <col min="2" max="2" width="40.83203125" style="385" customWidth="1"/>
    <col min="3" max="3" width="24" style="385" customWidth="1"/>
    <col min="4" max="4" width="11.5" style="385" customWidth="1"/>
    <col min="5" max="5" width="20.5" style="385" customWidth="1"/>
    <col min="6" max="6" width="12" style="385" customWidth="1"/>
    <col min="7" max="12" width="2.1640625" style="385"/>
    <col min="13" max="13" width="7.5" style="385" customWidth="1"/>
    <col min="14" max="16384" width="2.1640625" style="385"/>
  </cols>
  <sheetData>
    <row r="1" spans="1:14" s="383" customFormat="1" ht="21" customHeight="1">
      <c r="E1" s="384" t="s">
        <v>23</v>
      </c>
      <c r="F1" s="384"/>
    </row>
    <row r="2" spans="1:14" ht="21" customHeight="1">
      <c r="A2" s="604" t="s">
        <v>36</v>
      </c>
      <c r="B2" s="604"/>
      <c r="C2" s="604"/>
      <c r="D2" s="604"/>
      <c r="E2" s="604"/>
      <c r="F2" s="604"/>
    </row>
    <row r="3" spans="1:14" ht="21" customHeight="1">
      <c r="A3" s="386" t="str">
        <f>ชื่อโครงการ!A4</f>
        <v>กลุ่มงาน : งานก่อสร้าง</v>
      </c>
      <c r="B3" s="386"/>
      <c r="C3" s="386"/>
      <c r="D3" s="386"/>
      <c r="E3" s="386"/>
      <c r="F3" s="386"/>
    </row>
    <row r="4" spans="1:14" ht="21" customHeight="1">
      <c r="A4" s="387" t="str">
        <f>ชื่อโครงการ!A2</f>
        <v>ชื่อโครงการ : จ้างก่อสร้างกลุ่มอาคารหอพักนักศึกษา ศูนย์การศึกษาหนองระเวียง</v>
      </c>
      <c r="B4" s="388"/>
      <c r="C4" s="388"/>
      <c r="D4" s="388"/>
      <c r="E4" s="388"/>
      <c r="F4" s="388"/>
    </row>
    <row r="5" spans="1:14" ht="21" customHeight="1">
      <c r="A5" s="389" t="str">
        <f>ชื่อโครงการ!A11</f>
        <v>สถานที่ก่อสร้าง : มหาวิทยาลัยเทคโนโลยีราชมงคลอีสาน ศูนย์การศึกษาหนองระเวียง ตำบลหนองระเวียง อำเภอเมืองนครราชสีมา จังหวัดนครราชสีมา</v>
      </c>
      <c r="B5" s="388"/>
      <c r="C5" s="388"/>
      <c r="D5" s="388"/>
      <c r="E5" s="388"/>
      <c r="F5" s="388"/>
    </row>
    <row r="6" spans="1:14" ht="21" customHeight="1">
      <c r="A6" s="388" t="str">
        <f>[2]ชื่อโครงการ!B5</f>
        <v>แบบเลขที่</v>
      </c>
      <c r="B6" s="388"/>
      <c r="C6" s="388"/>
      <c r="D6" s="388"/>
      <c r="E6" s="388"/>
      <c r="F6" s="388"/>
    </row>
    <row r="7" spans="1:14" ht="21" customHeight="1">
      <c r="A7" s="387" t="str">
        <f>ชื่อโครงการ!A13</f>
        <v>หน่วยงานเจ้าของโครงการ :  มหาวิทยาลัยเทคโนโลยีราชมงคลอีสาน ศูนย์การศึกษาหนองระเวียง</v>
      </c>
      <c r="B7" s="388"/>
      <c r="C7" s="388"/>
      <c r="D7" s="388"/>
      <c r="E7" s="388"/>
      <c r="F7" s="388"/>
    </row>
    <row r="8" spans="1:14" ht="21" customHeight="1">
      <c r="A8" s="387" t="s">
        <v>751</v>
      </c>
      <c r="B8" s="388"/>
      <c r="C8" s="388"/>
      <c r="D8" s="388"/>
      <c r="E8" s="388"/>
      <c r="F8" s="388"/>
    </row>
    <row r="9" spans="1:14" ht="21" customHeight="1">
      <c r="A9" s="387" t="str">
        <f>ชื่อโครงการ!A9</f>
        <v xml:space="preserve">คำนวณราคากลาง : </v>
      </c>
      <c r="B9" s="388"/>
      <c r="C9" s="388"/>
      <c r="D9" s="388"/>
      <c r="E9" s="388"/>
      <c r="F9" s="388"/>
    </row>
    <row r="10" spans="1:14" ht="21" customHeight="1" thickBot="1">
      <c r="A10" s="390" t="s">
        <v>19</v>
      </c>
      <c r="B10" s="390" t="s">
        <v>19</v>
      </c>
      <c r="C10" s="391" t="s">
        <v>19</v>
      </c>
      <c r="D10" s="390" t="s">
        <v>19</v>
      </c>
      <c r="E10" s="391" t="s">
        <v>19</v>
      </c>
      <c r="F10" s="390" t="s">
        <v>21</v>
      </c>
    </row>
    <row r="11" spans="1:14" ht="21" customHeight="1" thickTop="1">
      <c r="A11" s="605" t="s">
        <v>15</v>
      </c>
      <c r="B11" s="605" t="s">
        <v>16</v>
      </c>
      <c r="C11" s="605" t="s">
        <v>29</v>
      </c>
      <c r="D11" s="605" t="s">
        <v>4</v>
      </c>
      <c r="E11" s="605" t="s">
        <v>3</v>
      </c>
      <c r="F11" s="605" t="s">
        <v>8</v>
      </c>
    </row>
    <row r="12" spans="1:14" ht="21" customHeight="1" thickBot="1">
      <c r="A12" s="609"/>
      <c r="B12" s="609"/>
      <c r="C12" s="606"/>
      <c r="D12" s="609"/>
      <c r="E12" s="606"/>
      <c r="F12" s="609"/>
    </row>
    <row r="13" spans="1:14" ht="21" customHeight="1" thickTop="1">
      <c r="A13" s="392">
        <v>1</v>
      </c>
      <c r="B13" s="393" t="s">
        <v>114</v>
      </c>
      <c r="C13" s="394"/>
      <c r="D13" s="395"/>
      <c r="E13" s="396"/>
      <c r="F13" s="397"/>
    </row>
    <row r="14" spans="1:14" ht="21" customHeight="1">
      <c r="A14" s="398"/>
      <c r="B14" s="399" t="str">
        <f>'4.ปร.4(summary)'!B11</f>
        <v>หมวดงานเตรียมการก่อสร้าง</v>
      </c>
      <c r="C14" s="400">
        <f>'4.ปร.4(summary)'!I11</f>
        <v>0</v>
      </c>
      <c r="D14" s="395">
        <f>'Factor F'!E14</f>
        <v>1.1954</v>
      </c>
      <c r="E14" s="396">
        <f>C14*D14</f>
        <v>0</v>
      </c>
      <c r="F14" s="397"/>
      <c r="M14" s="569" t="e">
        <f>(E14/$E$23)*100</f>
        <v>#DIV/0!</v>
      </c>
      <c r="N14" s="568"/>
    </row>
    <row r="15" spans="1:14" ht="21" customHeight="1">
      <c r="A15" s="401"/>
      <c r="B15" s="402" t="str">
        <f>'4.ปร.4(summary)'!B12</f>
        <v>หมวดงานวิศวกรรมโครงสร้าง</v>
      </c>
      <c r="C15" s="403">
        <f>'4.ปร.4(summary)'!I13+'4.ปร.4(summary)'!I14+'4.ปร.4(summary)'!I15+'4.ปร.4(summary)'!I16</f>
        <v>0</v>
      </c>
      <c r="D15" s="404">
        <f>D14</f>
        <v>1.1954</v>
      </c>
      <c r="E15" s="405">
        <f t="shared" ref="E15:E18" si="0">C15*D15</f>
        <v>0</v>
      </c>
      <c r="F15" s="397" t="s">
        <v>19</v>
      </c>
      <c r="M15" s="569" t="e">
        <f t="shared" ref="M15:M19" si="1">(E15/$E$23)*100</f>
        <v>#DIV/0!</v>
      </c>
      <c r="N15" s="568"/>
    </row>
    <row r="16" spans="1:14" ht="21" customHeight="1">
      <c r="A16" s="401"/>
      <c r="B16" s="402" t="str">
        <f>'4.ปร.4(summary)'!B18</f>
        <v>หมวดงานสถาปัตยกรรม</v>
      </c>
      <c r="C16" s="403">
        <f>'4.ปร.4(summary)'!I19+'4.ปร.4(summary)'!I20+'4.ปร.4(summary)'!I21+'4.ปร.4(summary)'!I22</f>
        <v>0</v>
      </c>
      <c r="D16" s="404">
        <f>D14</f>
        <v>1.1954</v>
      </c>
      <c r="E16" s="405">
        <f t="shared" si="0"/>
        <v>0</v>
      </c>
      <c r="F16" s="397"/>
      <c r="M16" s="569" t="e">
        <f t="shared" si="1"/>
        <v>#DIV/0!</v>
      </c>
      <c r="N16" s="568"/>
    </row>
    <row r="17" spans="1:24" ht="21" customHeight="1">
      <c r="A17" s="406"/>
      <c r="B17" s="402" t="str">
        <f>'4.ปร.4(summary)'!B24</f>
        <v>หมวดงานระบบไฟฟ้า</v>
      </c>
      <c r="C17" s="403">
        <f>'4.ปร.4(summary)'!I25+'4.ปร.4(summary)'!I26+'4.ปร.4(summary)'!I27+'4.ปร.4(summary)'!I28</f>
        <v>0</v>
      </c>
      <c r="D17" s="404">
        <f>D14</f>
        <v>1.1954</v>
      </c>
      <c r="E17" s="405">
        <f t="shared" si="0"/>
        <v>0</v>
      </c>
      <c r="F17" s="397"/>
      <c r="M17" s="569" t="e">
        <f t="shared" si="1"/>
        <v>#DIV/0!</v>
      </c>
      <c r="N17" s="568"/>
    </row>
    <row r="18" spans="1:24" ht="21" customHeight="1">
      <c r="A18" s="406"/>
      <c r="B18" s="402" t="str">
        <f>'4.ปร.4(summary)'!B30</f>
        <v>หมวดงานระบบสุขาภิบาล</v>
      </c>
      <c r="C18" s="403">
        <f>'4.ปร.4(summary)'!I31+'4.ปร.4(summary)'!I32+'4.ปร.4(summary)'!I33+'4.ปร.4(summary)'!I34</f>
        <v>0</v>
      </c>
      <c r="D18" s="404">
        <f>D14</f>
        <v>1.1954</v>
      </c>
      <c r="E18" s="405">
        <f t="shared" si="0"/>
        <v>0</v>
      </c>
      <c r="F18" s="397"/>
      <c r="M18" s="569" t="e">
        <f t="shared" si="1"/>
        <v>#DIV/0!</v>
      </c>
      <c r="N18" s="568"/>
    </row>
    <row r="19" spans="1:24" ht="21" customHeight="1">
      <c r="A19" s="406"/>
      <c r="B19" s="402" t="str">
        <f>'4.ปร.4(summary)'!B36</f>
        <v>หมวดงานระบบปรับอากาศ</v>
      </c>
      <c r="C19" s="403">
        <f>'4.ปร.4(summary)'!I37+'4.ปร.4(summary)'!I38+'4.ปร.4(summary)'!I39</f>
        <v>0</v>
      </c>
      <c r="D19" s="404">
        <f>D14</f>
        <v>1.1954</v>
      </c>
      <c r="E19" s="405">
        <f t="shared" ref="E19" si="2">C19*D19</f>
        <v>0</v>
      </c>
      <c r="F19" s="397"/>
      <c r="M19" s="569" t="e">
        <f t="shared" si="1"/>
        <v>#DIV/0!</v>
      </c>
      <c r="N19" s="568"/>
    </row>
    <row r="20" spans="1:24" ht="21" customHeight="1">
      <c r="A20" s="406"/>
      <c r="B20" s="402"/>
      <c r="C20" s="407"/>
      <c r="D20" s="404"/>
      <c r="E20" s="405"/>
      <c r="F20" s="397"/>
      <c r="M20" s="569" t="e">
        <f>SUM(M14:M19)</f>
        <v>#DIV/0!</v>
      </c>
      <c r="N20" s="568"/>
    </row>
    <row r="21" spans="1:24" ht="21" customHeight="1">
      <c r="A21" s="406"/>
      <c r="B21" s="402"/>
      <c r="C21" s="407"/>
      <c r="D21" s="404"/>
      <c r="E21" s="405"/>
      <c r="F21" s="397"/>
    </row>
    <row r="22" spans="1:24" ht="21" customHeight="1">
      <c r="A22" s="406"/>
      <c r="B22" s="402"/>
      <c r="C22" s="407"/>
      <c r="D22" s="404"/>
      <c r="E22" s="405"/>
      <c r="F22" s="397"/>
    </row>
    <row r="23" spans="1:24" ht="21" customHeight="1">
      <c r="A23" s="406"/>
      <c r="B23" s="408" t="s">
        <v>32</v>
      </c>
      <c r="C23" s="409">
        <f>SUM(C14:C22)</f>
        <v>0</v>
      </c>
      <c r="D23" s="404">
        <f>D14</f>
        <v>1.1954</v>
      </c>
      <c r="E23" s="410">
        <f>SUM(E14:E19)</f>
        <v>0</v>
      </c>
      <c r="F23" s="397"/>
    </row>
    <row r="24" spans="1:24" ht="21" customHeight="1">
      <c r="A24" s="407"/>
      <c r="B24" s="411" t="s">
        <v>35</v>
      </c>
      <c r="C24" s="407"/>
      <c r="D24" s="407"/>
      <c r="E24" s="412"/>
      <c r="F24" s="397"/>
    </row>
    <row r="25" spans="1:24" ht="21" customHeight="1">
      <c r="A25" s="407"/>
      <c r="B25" s="407" t="s">
        <v>662</v>
      </c>
      <c r="C25" s="403"/>
      <c r="D25" s="407"/>
      <c r="E25" s="412"/>
      <c r="F25" s="397"/>
    </row>
    <row r="26" spans="1:24" ht="21" customHeight="1">
      <c r="A26" s="407"/>
      <c r="B26" s="407" t="s">
        <v>46</v>
      </c>
      <c r="C26" s="407"/>
      <c r="D26" s="407"/>
      <c r="E26" s="412"/>
      <c r="F26" s="397"/>
      <c r="X26" s="413"/>
    </row>
    <row r="27" spans="1:24" ht="21" customHeight="1">
      <c r="A27" s="407"/>
      <c r="B27" s="406" t="s">
        <v>58</v>
      </c>
      <c r="C27" s="414"/>
      <c r="D27" s="407"/>
      <c r="E27" s="412"/>
      <c r="F27" s="397"/>
    </row>
    <row r="28" spans="1:24" ht="21" customHeight="1" thickBot="1">
      <c r="A28" s="415"/>
      <c r="B28" s="416" t="s">
        <v>47</v>
      </c>
      <c r="C28" s="417"/>
      <c r="D28" s="415"/>
      <c r="E28" s="418"/>
      <c r="F28" s="419"/>
    </row>
    <row r="29" spans="1:24" ht="21" customHeight="1" thickTop="1" thickBot="1">
      <c r="A29" s="420"/>
      <c r="B29" s="420"/>
      <c r="C29" s="607" t="s">
        <v>24</v>
      </c>
      <c r="D29" s="608"/>
      <c r="E29" s="421">
        <f>SUM(E14:E20)</f>
        <v>0</v>
      </c>
      <c r="F29" s="422"/>
    </row>
    <row r="30" spans="1:24" s="3" customFormat="1" ht="21" customHeight="1" thickTop="1">
      <c r="A30" s="610"/>
      <c r="B30" s="610"/>
      <c r="C30" s="423"/>
      <c r="D30" s="423"/>
      <c r="E30" s="424"/>
    </row>
    <row r="31" spans="1:24" s="3" customFormat="1" ht="21" customHeight="1">
      <c r="A31" s="592" t="s">
        <v>762</v>
      </c>
      <c r="B31" s="592"/>
      <c r="C31" s="423"/>
      <c r="D31" s="423"/>
      <c r="E31" s="424"/>
    </row>
    <row r="32" spans="1:24" s="3" customFormat="1" ht="21" customHeight="1">
      <c r="A32" s="611"/>
      <c r="B32" s="611"/>
      <c r="C32" s="425"/>
      <c r="D32" s="425"/>
      <c r="E32" s="426"/>
      <c r="F32" s="346"/>
    </row>
    <row r="33" spans="1:6" s="346" customFormat="1" ht="21" customHeight="1">
      <c r="A33" s="544"/>
      <c r="B33" s="544"/>
      <c r="C33" s="425"/>
      <c r="D33" s="425"/>
      <c r="E33" s="426"/>
    </row>
    <row r="34" spans="1:6" s="346" customFormat="1" ht="21" customHeight="1">
      <c r="A34" s="544"/>
      <c r="B34" s="544"/>
      <c r="C34" s="555" t="s">
        <v>763</v>
      </c>
      <c r="D34" s="425"/>
      <c r="E34" s="426"/>
    </row>
    <row r="35" spans="1:6" s="346" customFormat="1" ht="21" customHeight="1">
      <c r="A35" s="544"/>
      <c r="B35" s="544"/>
      <c r="C35" s="555" t="s">
        <v>764</v>
      </c>
      <c r="D35" s="425"/>
      <c r="E35" s="426"/>
    </row>
    <row r="36" spans="1:6" s="346" customFormat="1" ht="21" customHeight="1">
      <c r="A36" s="544"/>
      <c r="B36" s="544"/>
      <c r="C36" s="425"/>
      <c r="D36" s="425"/>
      <c r="E36" s="426"/>
    </row>
    <row r="37" spans="1:6" s="346" customFormat="1" ht="21" customHeight="1">
      <c r="A37" s="544"/>
      <c r="B37" s="544"/>
      <c r="C37" s="425"/>
      <c r="D37" s="425"/>
      <c r="E37" s="426"/>
    </row>
    <row r="38" spans="1:6" s="346" customFormat="1" ht="21" customHeight="1">
      <c r="A38" s="544"/>
      <c r="B38" s="544"/>
      <c r="C38" s="425"/>
      <c r="D38" s="425"/>
      <c r="E38" s="426"/>
    </row>
    <row r="39" spans="1:6" s="346" customFormat="1" ht="21" customHeight="1">
      <c r="A39" s="544"/>
      <c r="B39" s="555" t="s">
        <v>765</v>
      </c>
      <c r="C39" s="425"/>
      <c r="D39" s="425"/>
      <c r="E39" s="555" t="s">
        <v>766</v>
      </c>
    </row>
    <row r="40" spans="1:6" s="346" customFormat="1" ht="21" customHeight="1">
      <c r="A40" s="427"/>
      <c r="B40" s="555" t="s">
        <v>767</v>
      </c>
      <c r="D40" s="428"/>
      <c r="E40" s="555" t="s">
        <v>768</v>
      </c>
    </row>
    <row r="41" spans="1:6" s="346" customFormat="1" ht="21" customHeight="1">
      <c r="A41" s="380"/>
      <c r="B41" s="380"/>
      <c r="C41" s="380"/>
      <c r="D41" s="380"/>
      <c r="E41" s="380"/>
      <c r="F41" s="380"/>
    </row>
    <row r="42" spans="1:6" s="346" customFormat="1" ht="21" customHeight="1">
      <c r="A42" s="380"/>
      <c r="B42" s="380"/>
      <c r="D42" s="380"/>
      <c r="E42" s="380"/>
      <c r="F42" s="380"/>
    </row>
    <row r="43" spans="1:6" s="346" customFormat="1" ht="21" customHeight="1"/>
    <row r="44" spans="1:6" s="346" customFormat="1" ht="21" customHeight="1"/>
    <row r="45" spans="1:6" ht="21" customHeight="1">
      <c r="A45" s="422"/>
      <c r="B45" s="422"/>
      <c r="C45" s="422"/>
      <c r="D45" s="422"/>
      <c r="E45" s="422"/>
      <c r="F45" s="422"/>
    </row>
    <row r="46" spans="1:6" ht="21" customHeight="1">
      <c r="A46" s="602"/>
      <c r="B46" s="602"/>
      <c r="C46" s="602"/>
      <c r="D46" s="602"/>
      <c r="E46" s="602"/>
      <c r="F46" s="602"/>
    </row>
    <row r="47" spans="1:6" ht="21" customHeight="1">
      <c r="A47" s="603"/>
      <c r="B47" s="603"/>
      <c r="C47" s="603"/>
      <c r="D47" s="603"/>
      <c r="E47" s="603"/>
      <c r="F47" s="603"/>
    </row>
    <row r="48" spans="1:6" ht="21" customHeight="1">
      <c r="A48" s="413"/>
      <c r="C48" s="422"/>
      <c r="E48" s="413"/>
      <c r="F48" s="422"/>
    </row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/>
  </sheetData>
  <mergeCells count="13">
    <mergeCell ref="A46:F46"/>
    <mergeCell ref="A47:F47"/>
    <mergeCell ref="A2:F2"/>
    <mergeCell ref="E11:E12"/>
    <mergeCell ref="C11:C12"/>
    <mergeCell ref="C29:D29"/>
    <mergeCell ref="A11:A12"/>
    <mergeCell ref="B11:B12"/>
    <mergeCell ref="D11:D12"/>
    <mergeCell ref="F11:F12"/>
    <mergeCell ref="A30:B30"/>
    <mergeCell ref="A31:B31"/>
    <mergeCell ref="A32:B32"/>
  </mergeCells>
  <phoneticPr fontId="0" type="noConversion"/>
  <printOptions horizontalCentered="1"/>
  <pageMargins left="0.51181102362204722" right="0.47244094488188981" top="0.31496062992125984" bottom="0.27559055118110237" header="0.19685039370078741" footer="0.15748031496062992"/>
  <pageSetup paperSize="9" scale="9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60"/>
  <sheetViews>
    <sheetView showGridLines="0" view="pageBreakPreview" zoomScaleNormal="100" zoomScaleSheetLayoutView="100" workbookViewId="0">
      <selection activeCell="G17" sqref="G17"/>
    </sheetView>
  </sheetViews>
  <sheetFormatPr defaultColWidth="0" defaultRowHeight="24" zeroHeight="1"/>
  <cols>
    <col min="1" max="1" width="9.33203125" style="385" customWidth="1"/>
    <col min="2" max="2" width="40.83203125" style="385" customWidth="1"/>
    <col min="3" max="3" width="22.1640625" style="385" customWidth="1"/>
    <col min="4" max="4" width="12.6640625" style="385" customWidth="1"/>
    <col min="5" max="5" width="29" style="385" customWidth="1"/>
    <col min="6" max="6" width="28.1640625" style="385" hidden="1" customWidth="1"/>
    <col min="7" max="16357" width="0" style="385" hidden="1"/>
    <col min="16358" max="16358" width="18.33203125" style="385" customWidth="1"/>
    <col min="16359" max="16359" width="20.83203125" style="385" customWidth="1"/>
    <col min="16360" max="16360" width="18.5" style="385" customWidth="1"/>
    <col min="16361" max="16361" width="13.33203125" style="385" customWidth="1"/>
    <col min="16362" max="16362" width="17.1640625" style="385" customWidth="1"/>
    <col min="16363" max="16363" width="18.6640625" style="385" customWidth="1"/>
    <col min="16364" max="16364" width="17" style="385" customWidth="1"/>
    <col min="16365" max="16365" width="10.5" style="385" customWidth="1"/>
    <col min="16366" max="16366" width="16.6640625" style="385" customWidth="1"/>
    <col min="16367" max="16367" width="7.33203125" style="385" customWidth="1"/>
    <col min="16368" max="16368" width="6.6640625" style="385" customWidth="1"/>
    <col min="16369" max="16369" width="10.5" style="385" customWidth="1"/>
    <col min="16370" max="16370" width="7.5" style="385" customWidth="1"/>
    <col min="16371" max="16371" width="9.1640625" style="385" customWidth="1"/>
    <col min="16372" max="16372" width="15.83203125" style="385" customWidth="1"/>
    <col min="16373" max="16373" width="8.83203125" style="385" customWidth="1"/>
    <col min="16374" max="16374" width="8" style="385" customWidth="1"/>
    <col min="16375" max="16375" width="7" style="385" customWidth="1"/>
    <col min="16376" max="16376" width="7.33203125" style="385" customWidth="1"/>
    <col min="16377" max="16377" width="7.6640625" style="385" customWidth="1"/>
    <col min="16378" max="16378" width="5.83203125" style="385" customWidth="1"/>
    <col min="16379" max="16384" width="4" style="385" customWidth="1"/>
  </cols>
  <sheetData>
    <row r="1" spans="1:6" s="383" customFormat="1" ht="25.5" customHeight="1">
      <c r="E1" s="384" t="s">
        <v>25</v>
      </c>
      <c r="F1" s="429"/>
    </row>
    <row r="2" spans="1:6">
      <c r="A2" s="612" t="s">
        <v>37</v>
      </c>
      <c r="B2" s="612"/>
      <c r="C2" s="612"/>
      <c r="D2" s="612"/>
      <c r="E2" s="612"/>
      <c r="F2" s="612"/>
    </row>
    <row r="3" spans="1:6" ht="23.25" customHeight="1">
      <c r="A3" s="617" t="str">
        <f>ชื่อโครงการ!A4</f>
        <v>กลุ่มงาน : งานก่อสร้าง</v>
      </c>
      <c r="B3" s="617"/>
      <c r="C3" s="617"/>
      <c r="D3" s="617"/>
      <c r="E3" s="617"/>
      <c r="F3" s="386"/>
    </row>
    <row r="4" spans="1:6">
      <c r="A4" s="618" t="str">
        <f>ชื่อโครงการ!A2</f>
        <v>ชื่อโครงการ : จ้างก่อสร้างกลุ่มอาคารหอพักนักศึกษา ศูนย์การศึกษาหนองระเวียง</v>
      </c>
      <c r="B4" s="618"/>
      <c r="C4" s="618"/>
      <c r="D4" s="618"/>
      <c r="E4" s="618"/>
      <c r="F4" s="388"/>
    </row>
    <row r="5" spans="1:6">
      <c r="A5" s="619" t="str">
        <f>ชื่อโครงการ!A11</f>
        <v>สถานที่ก่อสร้าง : มหาวิทยาลัยเทคโนโลยีราชมงคลอีสาน ศูนย์การศึกษาหนองระเวียง ตำบลหนองระเวียง อำเภอเมืองนครราชสีมา จังหวัดนครราชสีมา</v>
      </c>
      <c r="B5" s="619"/>
      <c r="C5" s="619"/>
      <c r="D5" s="619"/>
      <c r="E5" s="619"/>
      <c r="F5" s="388"/>
    </row>
    <row r="6" spans="1:6">
      <c r="A6" s="618" t="s">
        <v>2</v>
      </c>
      <c r="B6" s="618"/>
      <c r="C6" s="618"/>
      <c r="D6" s="618"/>
      <c r="E6" s="618"/>
      <c r="F6" s="388"/>
    </row>
    <row r="7" spans="1:6">
      <c r="A7" s="618" t="str">
        <f>ชื่อโครงการ!A13</f>
        <v>หน่วยงานเจ้าของโครงการ :  มหาวิทยาลัยเทคโนโลยีราชมงคลอีสาน ศูนย์การศึกษาหนองระเวียง</v>
      </c>
      <c r="B7" s="618"/>
      <c r="C7" s="618"/>
      <c r="D7" s="618"/>
      <c r="E7" s="618"/>
      <c r="F7" s="388"/>
    </row>
    <row r="8" spans="1:6">
      <c r="A8" s="387" t="str">
        <f>'2.ปร.5(ก)'!A8</f>
        <v>แบบ  ปร. 4     ที่แนบ      มีจำนวน    หน้า</v>
      </c>
      <c r="B8" s="387"/>
      <c r="C8" s="387"/>
      <c r="D8" s="387"/>
      <c r="E8" s="387"/>
      <c r="F8" s="388"/>
    </row>
    <row r="9" spans="1:6">
      <c r="A9" s="618" t="str">
        <f>ชื่อโครงการ!A9</f>
        <v xml:space="preserve">คำนวณราคากลาง : </v>
      </c>
      <c r="B9" s="618"/>
      <c r="C9" s="618"/>
      <c r="D9" s="618"/>
      <c r="E9" s="618"/>
      <c r="F9" s="388"/>
    </row>
    <row r="10" spans="1:6" ht="33.75" customHeight="1" thickBot="1">
      <c r="A10" s="390" t="s">
        <v>19</v>
      </c>
      <c r="B10" s="390" t="s">
        <v>19</v>
      </c>
      <c r="C10" s="391" t="s">
        <v>19</v>
      </c>
      <c r="D10" s="390" t="s">
        <v>19</v>
      </c>
      <c r="E10" s="391" t="s">
        <v>19</v>
      </c>
      <c r="F10" s="390" t="s">
        <v>21</v>
      </c>
    </row>
    <row r="11" spans="1:6" ht="24.75" thickTop="1">
      <c r="A11" s="613" t="s">
        <v>15</v>
      </c>
      <c r="B11" s="613" t="s">
        <v>16</v>
      </c>
      <c r="C11" s="613" t="s">
        <v>28</v>
      </c>
      <c r="D11" s="430" t="s">
        <v>26</v>
      </c>
      <c r="E11" s="613" t="s">
        <v>3</v>
      </c>
      <c r="F11" s="613" t="s">
        <v>8</v>
      </c>
    </row>
    <row r="12" spans="1:6" ht="24.75" thickBot="1">
      <c r="A12" s="614"/>
      <c r="B12" s="614"/>
      <c r="C12" s="620"/>
      <c r="D12" s="431" t="s">
        <v>27</v>
      </c>
      <c r="E12" s="620"/>
      <c r="F12" s="614"/>
    </row>
    <row r="13" spans="1:6" ht="24.75" thickTop="1">
      <c r="A13" s="432">
        <v>1</v>
      </c>
      <c r="B13" s="358" t="s">
        <v>115</v>
      </c>
      <c r="C13" s="400">
        <f>'9.ปร.5 ครุภัณฑ์'!I88</f>
        <v>0</v>
      </c>
      <c r="D13" s="433">
        <v>1.07</v>
      </c>
      <c r="E13" s="400">
        <f>C13*D13</f>
        <v>0</v>
      </c>
      <c r="F13" s="397" t="s">
        <v>19</v>
      </c>
    </row>
    <row r="14" spans="1:6">
      <c r="A14" s="432"/>
      <c r="B14" s="358"/>
      <c r="C14" s="397"/>
      <c r="D14" s="397"/>
      <c r="E14" s="400"/>
      <c r="F14" s="397"/>
    </row>
    <row r="15" spans="1:6">
      <c r="A15" s="398"/>
      <c r="B15" s="358"/>
      <c r="C15" s="397"/>
      <c r="D15" s="397"/>
      <c r="E15" s="400"/>
      <c r="F15" s="397"/>
    </row>
    <row r="16" spans="1:6">
      <c r="A16" s="398"/>
      <c r="B16" s="358"/>
      <c r="C16" s="407"/>
      <c r="D16" s="407"/>
      <c r="E16" s="403"/>
      <c r="F16" s="397"/>
    </row>
    <row r="17" spans="1:6">
      <c r="A17" s="397"/>
      <c r="B17" s="407"/>
      <c r="C17" s="407"/>
      <c r="D17" s="407"/>
      <c r="E17" s="403"/>
      <c r="F17" s="397"/>
    </row>
    <row r="18" spans="1:6">
      <c r="A18" s="397"/>
      <c r="B18" s="406"/>
      <c r="C18" s="414"/>
      <c r="D18" s="407"/>
      <c r="E18" s="403"/>
      <c r="F18" s="397"/>
    </row>
    <row r="19" spans="1:6">
      <c r="A19" s="434"/>
      <c r="B19" s="435"/>
      <c r="C19" s="436"/>
      <c r="D19" s="437"/>
      <c r="E19" s="403"/>
      <c r="F19" s="434"/>
    </row>
    <row r="20" spans="1:6" ht="21.75" customHeight="1" thickBot="1">
      <c r="A20" s="419"/>
      <c r="B20" s="438"/>
      <c r="C20" s="415"/>
      <c r="D20" s="415"/>
      <c r="E20" s="439" t="s">
        <v>19</v>
      </c>
      <c r="F20" s="419"/>
    </row>
    <row r="21" spans="1:6" ht="24.75" customHeight="1" thickTop="1" thickBot="1">
      <c r="A21" s="422"/>
      <c r="B21" s="422"/>
      <c r="C21" s="615" t="s">
        <v>24</v>
      </c>
      <c r="D21" s="616"/>
      <c r="E21" s="440">
        <f>SUM(E13:E19)</f>
        <v>0</v>
      </c>
      <c r="F21" s="422"/>
    </row>
    <row r="22" spans="1:6" ht="18.75" customHeight="1" thickTop="1">
      <c r="A22" s="422"/>
      <c r="B22" s="422"/>
      <c r="C22" s="420"/>
      <c r="D22" s="420"/>
      <c r="E22" s="420"/>
      <c r="F22" s="422"/>
    </row>
    <row r="23" spans="1:6" s="346" customFormat="1" ht="21" customHeight="1">
      <c r="A23" s="592" t="s">
        <v>762</v>
      </c>
      <c r="B23" s="592"/>
      <c r="C23" s="423"/>
      <c r="D23" s="423"/>
      <c r="E23" s="424"/>
      <c r="F23" s="3"/>
    </row>
    <row r="24" spans="1:6" s="346" customFormat="1" ht="21" customHeight="1">
      <c r="A24" s="611"/>
      <c r="B24" s="611"/>
      <c r="C24" s="425"/>
      <c r="D24" s="425"/>
      <c r="E24" s="426"/>
    </row>
    <row r="25" spans="1:6" s="346" customFormat="1" ht="21" customHeight="1">
      <c r="A25" s="544"/>
      <c r="B25" s="544"/>
      <c r="C25" s="425"/>
      <c r="D25" s="425"/>
      <c r="E25" s="426"/>
    </row>
    <row r="26" spans="1:6" s="346" customFormat="1" ht="21" customHeight="1">
      <c r="A26" s="544"/>
      <c r="B26" s="544"/>
      <c r="C26" s="555" t="s">
        <v>763</v>
      </c>
      <c r="D26" s="425"/>
      <c r="E26" s="426"/>
    </row>
    <row r="27" spans="1:6" s="346" customFormat="1" ht="21" customHeight="1">
      <c r="A27" s="544"/>
      <c r="B27" s="544"/>
      <c r="C27" s="555" t="s">
        <v>764</v>
      </c>
      <c r="D27" s="425"/>
      <c r="E27" s="426"/>
    </row>
    <row r="28" spans="1:6" s="346" customFormat="1" ht="21" customHeight="1">
      <c r="A28" s="544"/>
      <c r="B28" s="544"/>
      <c r="C28" s="425"/>
      <c r="D28" s="425"/>
      <c r="E28" s="426"/>
    </row>
    <row r="29" spans="1:6" s="346" customFormat="1" ht="21" customHeight="1">
      <c r="A29" s="544"/>
      <c r="B29" s="544"/>
      <c r="C29" s="425"/>
      <c r="D29" s="425"/>
      <c r="E29" s="426"/>
    </row>
    <row r="30" spans="1:6" s="346" customFormat="1" ht="21" customHeight="1">
      <c r="A30" s="544"/>
      <c r="B30" s="544"/>
      <c r="C30" s="425"/>
      <c r="D30" s="425"/>
      <c r="E30" s="426"/>
    </row>
    <row r="31" spans="1:6" s="346" customFormat="1" ht="21" customHeight="1">
      <c r="A31" s="544"/>
      <c r="B31" s="555" t="s">
        <v>765</v>
      </c>
      <c r="C31" s="425"/>
      <c r="D31" s="555" t="s">
        <v>766</v>
      </c>
      <c r="E31" s="555"/>
    </row>
    <row r="32" spans="1:6" s="346" customFormat="1" ht="21" customHeight="1">
      <c r="A32" s="427"/>
      <c r="B32" s="555" t="s">
        <v>767</v>
      </c>
      <c r="D32" s="555" t="s">
        <v>768</v>
      </c>
      <c r="E32" s="555"/>
    </row>
    <row r="33" ht="18.75" customHeight="1"/>
    <row r="34" ht="18.75" customHeight="1"/>
    <row r="35"/>
    <row r="36"/>
    <row r="37"/>
    <row r="38"/>
    <row r="39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</sheetData>
  <mergeCells count="15">
    <mergeCell ref="A24:B24"/>
    <mergeCell ref="A23:B23"/>
    <mergeCell ref="A2:F2"/>
    <mergeCell ref="A11:A12"/>
    <mergeCell ref="B11:B12"/>
    <mergeCell ref="F11:F12"/>
    <mergeCell ref="C21:D21"/>
    <mergeCell ref="A3:E3"/>
    <mergeCell ref="A4:E4"/>
    <mergeCell ref="A5:E5"/>
    <mergeCell ref="A6:E6"/>
    <mergeCell ref="A7:E7"/>
    <mergeCell ref="A9:E9"/>
    <mergeCell ref="C11:C12"/>
    <mergeCell ref="E11:E12"/>
  </mergeCells>
  <printOptions horizontalCentered="1"/>
  <pageMargins left="0.51181102362204722" right="0.47244094488188981" top="0.31496062992125984" bottom="0.27559055118110237" header="0.19685039370078741" footer="0.15748031496062992"/>
  <pageSetup paperSize="9" scale="98" orientation="portrait" r:id="rId1"/>
  <headerFooter alignWithMargins="0"/>
  <colBreaks count="1" manualBreakCount="1">
    <brk id="5" max="3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2"/>
  <sheetViews>
    <sheetView view="pageBreakPreview" topLeftCell="A7" zoomScale="85" zoomScaleNormal="130" zoomScaleSheetLayoutView="85" workbookViewId="0">
      <pane xSplit="3" ySplit="2" topLeftCell="D24" activePane="bottomRight" state="frozen"/>
      <selection activeCell="G17" sqref="G17"/>
      <selection pane="topRight" activeCell="G17" sqref="G17"/>
      <selection pane="bottomLeft" activeCell="G17" sqref="G17"/>
      <selection pane="bottomRight" activeCell="E22" sqref="E22"/>
    </sheetView>
  </sheetViews>
  <sheetFormatPr defaultColWidth="9.33203125" defaultRowHeight="21" customHeight="1"/>
  <cols>
    <col min="1" max="1" width="8.83203125" style="11" customWidth="1"/>
    <col min="2" max="2" width="63.83203125" style="11" customWidth="1"/>
    <col min="3" max="3" width="15.1640625" style="39" customWidth="1"/>
    <col min="4" max="4" width="9.33203125" style="36" customWidth="1"/>
    <col min="5" max="5" width="19.83203125" style="11" customWidth="1"/>
    <col min="6" max="6" width="23.5" style="11" customWidth="1"/>
    <col min="7" max="7" width="19.33203125" style="11" customWidth="1"/>
    <col min="8" max="9" width="23.5" style="11" customWidth="1"/>
    <col min="10" max="10" width="11.6640625" style="36" customWidth="1"/>
    <col min="11" max="11" width="18" style="11" customWidth="1"/>
    <col min="12" max="12" width="9.33203125" style="11"/>
    <col min="13" max="13" width="16.1640625" style="11" bestFit="1" customWidth="1"/>
    <col min="14" max="16384" width="9.33203125" style="11"/>
  </cols>
  <sheetData>
    <row r="1" spans="1:13" s="4" customFormat="1" ht="21" customHeight="1">
      <c r="A1" s="621" t="s">
        <v>34</v>
      </c>
      <c r="B1" s="621"/>
      <c r="C1" s="621"/>
      <c r="D1" s="621"/>
      <c r="E1" s="621"/>
      <c r="F1" s="621"/>
      <c r="G1" s="621"/>
      <c r="H1" s="621"/>
      <c r="I1" s="621"/>
      <c r="J1" s="621"/>
    </row>
    <row r="2" spans="1:13" s="4" customFormat="1" ht="21" customHeight="1">
      <c r="A2" s="5" t="str">
        <f>ชื่อโครงการ!A2</f>
        <v>ชื่อโครงการ : จ้างก่อสร้างกลุ่มอาคารหอพักนักศึกษา ศูนย์การศึกษาหนองระเวียง</v>
      </c>
      <c r="B2" s="6"/>
      <c r="C2" s="7"/>
      <c r="D2" s="7"/>
      <c r="E2" s="5"/>
      <c r="F2" s="5"/>
      <c r="G2" s="5"/>
      <c r="H2" s="5"/>
      <c r="I2" s="5" t="s">
        <v>18</v>
      </c>
      <c r="J2" s="7"/>
    </row>
    <row r="3" spans="1:13" s="4" customFormat="1" ht="21" customHeight="1">
      <c r="A3" s="5" t="str">
        <f>ชื่อโครงการ!A4</f>
        <v>กลุ่มงาน : งานก่อสร้าง</v>
      </c>
      <c r="B3" s="6"/>
      <c r="C3" s="7"/>
      <c r="D3" s="7"/>
      <c r="E3" s="5"/>
      <c r="F3" s="5"/>
      <c r="G3" s="5"/>
      <c r="H3" s="5"/>
      <c r="I3" s="5"/>
      <c r="J3" s="7"/>
    </row>
    <row r="4" spans="1:13" s="4" customFormat="1" ht="21" customHeight="1">
      <c r="A4" s="8" t="str">
        <f>ชื่อโครงการ!A11</f>
        <v>สถานที่ก่อสร้าง : มหาวิทยาลัยเทคโนโลยีราชมงคลอีสาน ศูนย์การศึกษาหนองระเวียง ตำบลหนองระเวียง อำเภอเมืองนครราชสีมา จังหวัดนครราชสีมา</v>
      </c>
      <c r="B4" s="9"/>
      <c r="C4" s="10"/>
      <c r="D4" s="10"/>
      <c r="E4" s="8"/>
      <c r="F4" s="8"/>
      <c r="G4" s="8"/>
      <c r="H4" s="8" t="s">
        <v>20</v>
      </c>
      <c r="I4" s="8"/>
      <c r="J4" s="10"/>
    </row>
    <row r="5" spans="1:13" s="4" customFormat="1" ht="21" customHeight="1">
      <c r="A5" s="8" t="str">
        <f>ชื่อโครงการ!A13</f>
        <v>หน่วยงานเจ้าของโครงการ :  มหาวิทยาลัยเทคโนโลยีราชมงคลอีสาน ศูนย์การศึกษาหนองระเวียง</v>
      </c>
      <c r="B5" s="9"/>
      <c r="C5" s="10"/>
      <c r="D5" s="10"/>
      <c r="E5" s="8"/>
      <c r="F5" s="8"/>
      <c r="G5" s="8"/>
      <c r="H5" s="8"/>
      <c r="I5" s="8"/>
      <c r="J5" s="10"/>
    </row>
    <row r="6" spans="1:13" s="4" customFormat="1" ht="21" customHeight="1">
      <c r="A6" s="42" t="str">
        <f>ชื่อโครงการ!A9</f>
        <v xml:space="preserve">คำนวณราคากลาง : </v>
      </c>
      <c r="B6" s="40"/>
      <c r="C6" s="43"/>
      <c r="D6" s="43"/>
      <c r="E6" s="44"/>
      <c r="F6" s="44"/>
      <c r="G6" s="42"/>
      <c r="H6" s="44"/>
      <c r="I6" s="44"/>
      <c r="J6" s="43"/>
    </row>
    <row r="7" spans="1:13" ht="21" customHeight="1">
      <c r="A7" s="622" t="s">
        <v>15</v>
      </c>
      <c r="B7" s="622" t="s">
        <v>16</v>
      </c>
      <c r="C7" s="622" t="s">
        <v>5</v>
      </c>
      <c r="D7" s="622" t="s">
        <v>6</v>
      </c>
      <c r="E7" s="622" t="s">
        <v>31</v>
      </c>
      <c r="F7" s="622"/>
      <c r="G7" s="622" t="s">
        <v>1</v>
      </c>
      <c r="H7" s="622"/>
      <c r="I7" s="45" t="s">
        <v>32</v>
      </c>
      <c r="J7" s="622" t="s">
        <v>8</v>
      </c>
    </row>
    <row r="8" spans="1:13" ht="21" customHeight="1">
      <c r="A8" s="623"/>
      <c r="B8" s="623"/>
      <c r="C8" s="622"/>
      <c r="D8" s="622"/>
      <c r="E8" s="45" t="s">
        <v>13</v>
      </c>
      <c r="F8" s="45" t="s">
        <v>7</v>
      </c>
      <c r="G8" s="45" t="s">
        <v>13</v>
      </c>
      <c r="H8" s="45" t="s">
        <v>7</v>
      </c>
      <c r="I8" s="45" t="s">
        <v>12</v>
      </c>
      <c r="J8" s="622"/>
    </row>
    <row r="9" spans="1:13" ht="21" customHeight="1">
      <c r="A9" s="325"/>
      <c r="B9" s="252" t="s">
        <v>341</v>
      </c>
      <c r="C9" s="325"/>
      <c r="D9" s="325"/>
      <c r="E9" s="55"/>
      <c r="F9" s="55"/>
      <c r="G9" s="55"/>
      <c r="H9" s="55"/>
      <c r="I9" s="325"/>
      <c r="J9" s="331"/>
    </row>
    <row r="10" spans="1:13" s="12" customFormat="1" ht="21" customHeight="1">
      <c r="A10" s="56"/>
      <c r="B10" s="57" t="s">
        <v>59</v>
      </c>
      <c r="C10" s="58"/>
      <c r="D10" s="59"/>
      <c r="E10" s="60"/>
      <c r="F10" s="61"/>
      <c r="G10" s="60"/>
      <c r="H10" s="61"/>
      <c r="I10" s="62"/>
      <c r="J10" s="16"/>
    </row>
    <row r="11" spans="1:13" s="12" customFormat="1" ht="21" customHeight="1">
      <c r="A11" s="63">
        <v>1</v>
      </c>
      <c r="B11" s="64" t="str">
        <f>'5.ปร.4(ST&amp;AR)'!B11</f>
        <v>หมวดงานเตรียมการก่อสร้าง</v>
      </c>
      <c r="C11" s="58">
        <v>1</v>
      </c>
      <c r="D11" s="56" t="s">
        <v>48</v>
      </c>
      <c r="E11" s="50">
        <f>'5.ปร.4(ST&amp;AR)'!F17</f>
        <v>0</v>
      </c>
      <c r="F11" s="29">
        <f>ROUND(E11*C11,2)</f>
        <v>0</v>
      </c>
      <c r="G11" s="50">
        <f>'5.ปร.4(ST&amp;AR)'!H17</f>
        <v>0</v>
      </c>
      <c r="H11" s="29">
        <f>ROUND(G11*C11,2)</f>
        <v>0</v>
      </c>
      <c r="I11" s="65">
        <f>+F11+H11</f>
        <v>0</v>
      </c>
      <c r="J11" s="16"/>
    </row>
    <row r="12" spans="1:13" s="12" customFormat="1" ht="21" customHeight="1">
      <c r="A12" s="63">
        <v>2</v>
      </c>
      <c r="B12" s="64" t="str">
        <f>'5.ปร.4(ST&amp;AR)'!B18</f>
        <v>หมวดงานวิศวกรรมโครงสร้าง</v>
      </c>
      <c r="C12" s="58"/>
      <c r="D12" s="56"/>
      <c r="E12" s="50"/>
      <c r="F12" s="29"/>
      <c r="G12" s="50"/>
      <c r="H12" s="29"/>
      <c r="I12" s="65"/>
      <c r="J12" s="16"/>
    </row>
    <row r="13" spans="1:13" s="12" customFormat="1" ht="21" customHeight="1">
      <c r="A13" s="56"/>
      <c r="B13" s="230" t="s">
        <v>157</v>
      </c>
      <c r="C13" s="58">
        <v>6</v>
      </c>
      <c r="D13" s="56" t="s">
        <v>154</v>
      </c>
      <c r="E13" s="50">
        <f>'5.ปร.4(ST&amp;AR)'!F50</f>
        <v>0</v>
      </c>
      <c r="F13" s="29">
        <f t="shared" ref="F13:F39" si="0">ROUND(E13*C13,2)</f>
        <v>0</v>
      </c>
      <c r="G13" s="50">
        <f>'5.ปร.4(ST&amp;AR)'!H50</f>
        <v>0</v>
      </c>
      <c r="H13" s="29">
        <f t="shared" ref="H13:H39" si="1">ROUND(G13*C13,2)</f>
        <v>0</v>
      </c>
      <c r="I13" s="65">
        <f>+F13+H13</f>
        <v>0</v>
      </c>
      <c r="J13" s="16"/>
    </row>
    <row r="14" spans="1:13" s="12" customFormat="1" ht="21" customHeight="1">
      <c r="A14" s="56"/>
      <c r="B14" s="230" t="s">
        <v>158</v>
      </c>
      <c r="C14" s="58">
        <v>1</v>
      </c>
      <c r="D14" s="56" t="s">
        <v>154</v>
      </c>
      <c r="E14" s="50">
        <f>'5.ปร.4(ST&amp;AR)'!F84</f>
        <v>0</v>
      </c>
      <c r="F14" s="29">
        <f t="shared" si="0"/>
        <v>0</v>
      </c>
      <c r="G14" s="50">
        <f>'5.ปร.4(ST&amp;AR)'!H84</f>
        <v>0</v>
      </c>
      <c r="H14" s="29">
        <f t="shared" si="1"/>
        <v>0</v>
      </c>
      <c r="I14" s="65">
        <f t="shared" ref="I14:I39" si="2">+F14+H14</f>
        <v>0</v>
      </c>
      <c r="J14" s="16"/>
      <c r="M14" s="570"/>
    </row>
    <row r="15" spans="1:13" s="12" customFormat="1" ht="21" customHeight="1">
      <c r="A15" s="56"/>
      <c r="B15" s="230" t="s">
        <v>159</v>
      </c>
      <c r="C15" s="58">
        <v>1</v>
      </c>
      <c r="D15" s="56" t="s">
        <v>154</v>
      </c>
      <c r="E15" s="50">
        <f>'5.ปร.4(ST&amp;AR)'!F117</f>
        <v>0</v>
      </c>
      <c r="F15" s="29">
        <f t="shared" si="0"/>
        <v>0</v>
      </c>
      <c r="G15" s="50">
        <f>'5.ปร.4(ST&amp;AR)'!H117</f>
        <v>0</v>
      </c>
      <c r="H15" s="29">
        <f t="shared" si="1"/>
        <v>0</v>
      </c>
      <c r="I15" s="65">
        <f t="shared" si="2"/>
        <v>0</v>
      </c>
      <c r="J15" s="16"/>
      <c r="M15" s="570"/>
    </row>
    <row r="16" spans="1:13" s="12" customFormat="1" ht="21" customHeight="1">
      <c r="A16" s="56"/>
      <c r="B16" s="230" t="s">
        <v>626</v>
      </c>
      <c r="C16" s="58">
        <v>1</v>
      </c>
      <c r="D16" s="56" t="s">
        <v>48</v>
      </c>
      <c r="E16" s="50">
        <f>'5.ปร.4(ST&amp;AR)'!F415</f>
        <v>0</v>
      </c>
      <c r="F16" s="29">
        <f t="shared" si="0"/>
        <v>0</v>
      </c>
      <c r="G16" s="50">
        <f>'5.ปร.4(ST&amp;AR)'!H415</f>
        <v>0</v>
      </c>
      <c r="H16" s="29">
        <f t="shared" ref="H16:H38" si="3">ROUND(G16*C16,2)</f>
        <v>0</v>
      </c>
      <c r="I16" s="65">
        <f t="shared" ref="I16:I38" si="4">+F16+H16</f>
        <v>0</v>
      </c>
      <c r="J16" s="16"/>
      <c r="M16" s="570"/>
    </row>
    <row r="17" spans="1:13" s="12" customFormat="1" ht="21" customHeight="1">
      <c r="A17" s="56"/>
      <c r="B17" s="230"/>
      <c r="C17" s="58"/>
      <c r="D17" s="56"/>
      <c r="E17" s="50"/>
      <c r="F17" s="29"/>
      <c r="G17" s="50"/>
      <c r="H17" s="29"/>
      <c r="I17" s="65"/>
      <c r="J17" s="16"/>
      <c r="M17" s="570"/>
    </row>
    <row r="18" spans="1:13" s="12" customFormat="1" ht="21" customHeight="1">
      <c r="A18" s="63">
        <v>3</v>
      </c>
      <c r="B18" s="333" t="str">
        <f>'5.ปร.4(ST&amp;AR)'!B118</f>
        <v>หมวดงานสถาปัตยกรรม</v>
      </c>
      <c r="C18" s="58"/>
      <c r="D18" s="56"/>
      <c r="E18" s="50"/>
      <c r="F18" s="29"/>
      <c r="G18" s="50"/>
      <c r="H18" s="29"/>
      <c r="I18" s="65"/>
      <c r="J18" s="16"/>
    </row>
    <row r="19" spans="1:13" s="12" customFormat="1" ht="21" customHeight="1">
      <c r="A19" s="56"/>
      <c r="B19" s="230" t="s">
        <v>160</v>
      </c>
      <c r="C19" s="58">
        <v>6</v>
      </c>
      <c r="D19" s="56" t="s">
        <v>154</v>
      </c>
      <c r="E19" s="50">
        <f>'5.ปร.4(ST&amp;AR)'!F203</f>
        <v>0</v>
      </c>
      <c r="F19" s="29">
        <f t="shared" si="0"/>
        <v>0</v>
      </c>
      <c r="G19" s="50">
        <f>'5.ปร.4(ST&amp;AR)'!H203</f>
        <v>0</v>
      </c>
      <c r="H19" s="29">
        <f t="shared" si="3"/>
        <v>0</v>
      </c>
      <c r="I19" s="65">
        <f t="shared" si="4"/>
        <v>0</v>
      </c>
      <c r="J19" s="16"/>
    </row>
    <row r="20" spans="1:13" s="12" customFormat="1" ht="21" customHeight="1">
      <c r="A20" s="56"/>
      <c r="B20" s="230" t="s">
        <v>161</v>
      </c>
      <c r="C20" s="58">
        <v>1</v>
      </c>
      <c r="D20" s="56" t="s">
        <v>154</v>
      </c>
      <c r="E20" s="50">
        <f>'5.ปร.4(ST&amp;AR)'!F290</f>
        <v>0</v>
      </c>
      <c r="F20" s="29">
        <f t="shared" si="0"/>
        <v>0</v>
      </c>
      <c r="G20" s="50">
        <f>'5.ปร.4(ST&amp;AR)'!H290</f>
        <v>0</v>
      </c>
      <c r="H20" s="29">
        <f t="shared" si="3"/>
        <v>0</v>
      </c>
      <c r="I20" s="65">
        <f t="shared" si="4"/>
        <v>0</v>
      </c>
      <c r="J20" s="16"/>
    </row>
    <row r="21" spans="1:13" s="12" customFormat="1" ht="21" customHeight="1">
      <c r="A21" s="56"/>
      <c r="B21" s="230" t="s">
        <v>162</v>
      </c>
      <c r="C21" s="58">
        <v>1</v>
      </c>
      <c r="D21" s="56" t="s">
        <v>154</v>
      </c>
      <c r="E21" s="50">
        <f>'5.ปร.4(ST&amp;AR)'!F380</f>
        <v>0</v>
      </c>
      <c r="F21" s="29">
        <f t="shared" si="0"/>
        <v>0</v>
      </c>
      <c r="G21" s="50">
        <f>'5.ปร.4(ST&amp;AR)'!H380</f>
        <v>0</v>
      </c>
      <c r="H21" s="29">
        <f t="shared" si="3"/>
        <v>0</v>
      </c>
      <c r="I21" s="65">
        <f t="shared" si="4"/>
        <v>0</v>
      </c>
      <c r="J21" s="16"/>
    </row>
    <row r="22" spans="1:13" s="12" customFormat="1" ht="21" customHeight="1">
      <c r="A22" s="56"/>
      <c r="B22" s="230" t="s">
        <v>651</v>
      </c>
      <c r="C22" s="58">
        <v>1</v>
      </c>
      <c r="D22" s="56" t="s">
        <v>48</v>
      </c>
      <c r="E22" s="50">
        <f>'5.ปร.4(ST&amp;AR)'!F389</f>
        <v>0</v>
      </c>
      <c r="F22" s="29">
        <f t="shared" si="0"/>
        <v>0</v>
      </c>
      <c r="G22" s="50">
        <f>'5.ปร.4(ST&amp;AR)'!H389</f>
        <v>0</v>
      </c>
      <c r="H22" s="29">
        <f t="shared" si="3"/>
        <v>0</v>
      </c>
      <c r="I22" s="65">
        <f t="shared" si="4"/>
        <v>0</v>
      </c>
      <c r="J22" s="16"/>
    </row>
    <row r="23" spans="1:13" s="12" customFormat="1" ht="21" customHeight="1">
      <c r="A23" s="56"/>
      <c r="B23" s="230"/>
      <c r="C23" s="58"/>
      <c r="D23" s="56"/>
      <c r="E23" s="50"/>
      <c r="F23" s="29"/>
      <c r="G23" s="50"/>
      <c r="H23" s="29"/>
      <c r="I23" s="65"/>
      <c r="J23" s="16"/>
    </row>
    <row r="24" spans="1:13" s="12" customFormat="1" ht="21" customHeight="1">
      <c r="A24" s="63">
        <v>4</v>
      </c>
      <c r="B24" s="333" t="str">
        <f>'6.ปร.4(EE)'!B10</f>
        <v>หมวดงานระบบไฟฟ้า</v>
      </c>
      <c r="C24" s="58"/>
      <c r="D24" s="56"/>
      <c r="E24" s="50"/>
      <c r="F24" s="29"/>
      <c r="G24" s="50"/>
      <c r="H24" s="29"/>
      <c r="I24" s="65"/>
      <c r="J24" s="16"/>
    </row>
    <row r="25" spans="1:13" s="12" customFormat="1" ht="21" customHeight="1">
      <c r="A25" s="56"/>
      <c r="B25" s="230" t="s">
        <v>163</v>
      </c>
      <c r="C25" s="58">
        <v>6</v>
      </c>
      <c r="D25" s="56" t="s">
        <v>154</v>
      </c>
      <c r="E25" s="50">
        <f>'6.ปร.4(EE)'!F90</f>
        <v>0</v>
      </c>
      <c r="F25" s="29">
        <f>ROUND(E25*C25,2)</f>
        <v>0</v>
      </c>
      <c r="G25" s="50">
        <f>'6.ปร.4(EE)'!H90</f>
        <v>0</v>
      </c>
      <c r="H25" s="29">
        <f>ROUND(G25*C25,2)</f>
        <v>0</v>
      </c>
      <c r="I25" s="65">
        <f>+F25+H25</f>
        <v>0</v>
      </c>
      <c r="J25" s="16"/>
    </row>
    <row r="26" spans="1:13" s="12" customFormat="1" ht="21" customHeight="1">
      <c r="A26" s="56"/>
      <c r="B26" s="230" t="s">
        <v>164</v>
      </c>
      <c r="C26" s="58">
        <v>1</v>
      </c>
      <c r="D26" s="56" t="s">
        <v>154</v>
      </c>
      <c r="E26" s="50">
        <f>'6.ปร.4(EE)'!F157</f>
        <v>0</v>
      </c>
      <c r="F26" s="29">
        <f t="shared" si="0"/>
        <v>0</v>
      </c>
      <c r="G26" s="50">
        <f>'6.ปร.4(EE)'!H157</f>
        <v>0</v>
      </c>
      <c r="H26" s="29">
        <f t="shared" si="3"/>
        <v>0</v>
      </c>
      <c r="I26" s="65">
        <f t="shared" si="4"/>
        <v>0</v>
      </c>
      <c r="J26" s="16"/>
    </row>
    <row r="27" spans="1:13" s="12" customFormat="1" ht="21" customHeight="1">
      <c r="A27" s="231"/>
      <c r="B27" s="232" t="s">
        <v>165</v>
      </c>
      <c r="C27" s="58">
        <v>1</v>
      </c>
      <c r="D27" s="56" t="s">
        <v>154</v>
      </c>
      <c r="E27" s="235">
        <f>'6.ปร.4(EE)'!F241</f>
        <v>0</v>
      </c>
      <c r="F27" s="29">
        <f t="shared" si="0"/>
        <v>0</v>
      </c>
      <c r="G27" s="235">
        <f>'6.ปร.4(EE)'!H241</f>
        <v>0</v>
      </c>
      <c r="H27" s="29">
        <f t="shared" si="3"/>
        <v>0</v>
      </c>
      <c r="I27" s="65">
        <f t="shared" si="4"/>
        <v>0</v>
      </c>
      <c r="J27" s="236"/>
    </row>
    <row r="28" spans="1:13" s="12" customFormat="1" ht="21" customHeight="1">
      <c r="A28" s="231"/>
      <c r="B28" s="232" t="s">
        <v>340</v>
      </c>
      <c r="C28" s="58">
        <v>1</v>
      </c>
      <c r="D28" s="56" t="s">
        <v>48</v>
      </c>
      <c r="E28" s="235">
        <f>'6.ปร.4(EE)'!F259</f>
        <v>0</v>
      </c>
      <c r="F28" s="29">
        <f t="shared" si="0"/>
        <v>0</v>
      </c>
      <c r="G28" s="235">
        <f>'6.ปร.4(EE)'!H259</f>
        <v>0</v>
      </c>
      <c r="H28" s="29">
        <f t="shared" ref="H28:H32" si="5">ROUND(G28*C28,2)</f>
        <v>0</v>
      </c>
      <c r="I28" s="65">
        <f t="shared" ref="I28:I32" si="6">+F28+H28</f>
        <v>0</v>
      </c>
      <c r="J28" s="236"/>
    </row>
    <row r="29" spans="1:13" s="12" customFormat="1" ht="21" customHeight="1">
      <c r="A29" s="231"/>
      <c r="B29" s="232"/>
      <c r="C29" s="58"/>
      <c r="D29" s="56"/>
      <c r="E29" s="235"/>
      <c r="F29" s="29"/>
      <c r="G29" s="235"/>
      <c r="H29" s="29"/>
      <c r="I29" s="65"/>
      <c r="J29" s="236"/>
    </row>
    <row r="30" spans="1:13" s="334" customFormat="1" ht="21" customHeight="1">
      <c r="A30" s="63">
        <v>5</v>
      </c>
      <c r="B30" s="333" t="str">
        <f>'7.ปร.4(SN+FP)'!B10</f>
        <v>หมวดงานระบบสุขาภิบาล</v>
      </c>
      <c r="C30" s="58"/>
      <c r="D30" s="56"/>
      <c r="E30" s="50"/>
      <c r="F30" s="29"/>
      <c r="G30" s="50"/>
      <c r="H30" s="29"/>
      <c r="I30" s="65"/>
      <c r="J30" s="16"/>
    </row>
    <row r="31" spans="1:13" s="334" customFormat="1" ht="21" customHeight="1">
      <c r="A31" s="56"/>
      <c r="B31" s="230" t="s">
        <v>166</v>
      </c>
      <c r="C31" s="58">
        <v>6</v>
      </c>
      <c r="D31" s="56" t="s">
        <v>154</v>
      </c>
      <c r="E31" s="50">
        <f>'7.ปร.4(SN+FP)'!F109</f>
        <v>0</v>
      </c>
      <c r="F31" s="29">
        <f t="shared" si="0"/>
        <v>0</v>
      </c>
      <c r="G31" s="50">
        <f>'7.ปร.4(SN+FP)'!H109</f>
        <v>0</v>
      </c>
      <c r="H31" s="29">
        <f t="shared" si="5"/>
        <v>0</v>
      </c>
      <c r="I31" s="65">
        <f t="shared" si="6"/>
        <v>0</v>
      </c>
      <c r="J31" s="16"/>
    </row>
    <row r="32" spans="1:13" s="334" customFormat="1" ht="21" customHeight="1">
      <c r="A32" s="56"/>
      <c r="B32" s="230" t="s">
        <v>167</v>
      </c>
      <c r="C32" s="58">
        <v>1</v>
      </c>
      <c r="D32" s="56" t="s">
        <v>154</v>
      </c>
      <c r="E32" s="50">
        <f>'7.ปร.4(SN+FP)'!F209</f>
        <v>0</v>
      </c>
      <c r="F32" s="29">
        <f t="shared" si="0"/>
        <v>0</v>
      </c>
      <c r="G32" s="50">
        <f>'7.ปร.4(SN+FP)'!H209</f>
        <v>0</v>
      </c>
      <c r="H32" s="29">
        <f t="shared" si="5"/>
        <v>0</v>
      </c>
      <c r="I32" s="65">
        <f t="shared" si="6"/>
        <v>0</v>
      </c>
      <c r="J32" s="16"/>
    </row>
    <row r="33" spans="1:10" s="334" customFormat="1" ht="21" customHeight="1">
      <c r="A33" s="56"/>
      <c r="B33" s="230" t="s">
        <v>168</v>
      </c>
      <c r="C33" s="58">
        <v>1</v>
      </c>
      <c r="D33" s="56" t="s">
        <v>154</v>
      </c>
      <c r="E33" s="50">
        <f>'7.ปร.4(SN+FP)'!F309</f>
        <v>0</v>
      </c>
      <c r="F33" s="29">
        <f t="shared" si="0"/>
        <v>0</v>
      </c>
      <c r="G33" s="50">
        <f>'7.ปร.4(SN+FP)'!H309</f>
        <v>0</v>
      </c>
      <c r="H33" s="29">
        <f t="shared" si="3"/>
        <v>0</v>
      </c>
      <c r="I33" s="65">
        <f t="shared" si="4"/>
        <v>0</v>
      </c>
      <c r="J33" s="16"/>
    </row>
    <row r="34" spans="1:10" s="334" customFormat="1" ht="21" customHeight="1">
      <c r="A34" s="56"/>
      <c r="B34" s="230" t="s">
        <v>618</v>
      </c>
      <c r="C34" s="58">
        <v>1</v>
      </c>
      <c r="D34" s="56" t="s">
        <v>48</v>
      </c>
      <c r="E34" s="50">
        <f>'7.ปร.4(SN+FP)'!F325</f>
        <v>0</v>
      </c>
      <c r="F34" s="29">
        <f t="shared" si="0"/>
        <v>0</v>
      </c>
      <c r="G34" s="50">
        <f>'7.ปร.4(SN+FP)'!H325</f>
        <v>0</v>
      </c>
      <c r="H34" s="29">
        <f t="shared" si="3"/>
        <v>0</v>
      </c>
      <c r="I34" s="65">
        <f t="shared" si="4"/>
        <v>0</v>
      </c>
      <c r="J34" s="16"/>
    </row>
    <row r="35" spans="1:10" s="334" customFormat="1" ht="21" customHeight="1">
      <c r="A35" s="56"/>
      <c r="B35" s="230"/>
      <c r="C35" s="58"/>
      <c r="D35" s="56"/>
      <c r="E35" s="50"/>
      <c r="F35" s="29"/>
      <c r="G35" s="50"/>
      <c r="H35" s="29"/>
      <c r="I35" s="65"/>
      <c r="J35" s="16"/>
    </row>
    <row r="36" spans="1:10" s="334" customFormat="1" ht="21" customHeight="1">
      <c r="A36" s="63">
        <v>6</v>
      </c>
      <c r="B36" s="333" t="s">
        <v>169</v>
      </c>
      <c r="C36" s="58"/>
      <c r="D36" s="56"/>
      <c r="E36" s="50"/>
      <c r="F36" s="29"/>
      <c r="G36" s="50"/>
      <c r="H36" s="29"/>
      <c r="I36" s="65"/>
      <c r="J36" s="16"/>
    </row>
    <row r="37" spans="1:10" s="334" customFormat="1" ht="21" customHeight="1">
      <c r="A37" s="56"/>
      <c r="B37" s="230" t="s">
        <v>170</v>
      </c>
      <c r="C37" s="58">
        <v>6</v>
      </c>
      <c r="D37" s="56" t="s">
        <v>154</v>
      </c>
      <c r="E37" s="50">
        <f>'8.ปร.4(AC)'!F67</f>
        <v>0</v>
      </c>
      <c r="F37" s="29">
        <f t="shared" si="0"/>
        <v>0</v>
      </c>
      <c r="G37" s="50">
        <f>'8.ปร.4(AC)'!H67</f>
        <v>0</v>
      </c>
      <c r="H37" s="29">
        <f t="shared" si="3"/>
        <v>0</v>
      </c>
      <c r="I37" s="65">
        <f t="shared" si="4"/>
        <v>0</v>
      </c>
      <c r="J37" s="16"/>
    </row>
    <row r="38" spans="1:10" s="334" customFormat="1" ht="21" customHeight="1">
      <c r="A38" s="56"/>
      <c r="B38" s="230" t="s">
        <v>171</v>
      </c>
      <c r="C38" s="58">
        <v>1</v>
      </c>
      <c r="D38" s="56" t="s">
        <v>154</v>
      </c>
      <c r="E38" s="50">
        <f>'8.ปร.4(AC)'!F128</f>
        <v>0</v>
      </c>
      <c r="F38" s="29">
        <f t="shared" si="0"/>
        <v>0</v>
      </c>
      <c r="G38" s="50">
        <f>'8.ปร.4(AC)'!H128</f>
        <v>0</v>
      </c>
      <c r="H38" s="29">
        <f t="shared" si="3"/>
        <v>0</v>
      </c>
      <c r="I38" s="65">
        <f t="shared" si="4"/>
        <v>0</v>
      </c>
      <c r="J38" s="16"/>
    </row>
    <row r="39" spans="1:10" s="334" customFormat="1" ht="21" customHeight="1">
      <c r="A39" s="56"/>
      <c r="B39" s="230" t="s">
        <v>172</v>
      </c>
      <c r="C39" s="58">
        <v>1</v>
      </c>
      <c r="D39" s="56" t="s">
        <v>154</v>
      </c>
      <c r="E39" s="50">
        <f>'8.ปร.4(AC)'!F190</f>
        <v>0</v>
      </c>
      <c r="F39" s="29">
        <f t="shared" si="0"/>
        <v>0</v>
      </c>
      <c r="G39" s="50">
        <f>'8.ปร.4(AC)'!H190</f>
        <v>0</v>
      </c>
      <c r="H39" s="29">
        <f t="shared" si="1"/>
        <v>0</v>
      </c>
      <c r="I39" s="65">
        <f t="shared" si="2"/>
        <v>0</v>
      </c>
      <c r="J39" s="16"/>
    </row>
    <row r="40" spans="1:10" s="278" customFormat="1" ht="21" customHeight="1" thickBot="1">
      <c r="A40" s="321"/>
      <c r="B40" s="335"/>
      <c r="C40" s="336"/>
      <c r="D40" s="325"/>
      <c r="E40" s="329"/>
      <c r="F40" s="55"/>
      <c r="G40" s="329"/>
      <c r="H40" s="55"/>
      <c r="I40" s="330"/>
      <c r="J40" s="331"/>
    </row>
    <row r="41" spans="1:10" s="12" customFormat="1" ht="21" customHeight="1" thickTop="1" thickBot="1">
      <c r="A41" s="337"/>
      <c r="B41" s="338" t="s">
        <v>60</v>
      </c>
      <c r="C41" s="339"/>
      <c r="D41" s="339"/>
      <c r="E41" s="340"/>
      <c r="F41" s="340">
        <f>SUM(F11:F39)</f>
        <v>0</v>
      </c>
      <c r="G41" s="340"/>
      <c r="H41" s="340">
        <f>SUM(H11:H39)</f>
        <v>0</v>
      </c>
      <c r="I41" s="341">
        <f>SUM(I11:I39)</f>
        <v>0</v>
      </c>
      <c r="J41" s="342"/>
    </row>
    <row r="42" spans="1:10" ht="21" customHeight="1" thickTop="1">
      <c r="B42" s="3"/>
    </row>
  </sheetData>
  <mergeCells count="8">
    <mergeCell ref="A1:J1"/>
    <mergeCell ref="A7:A8"/>
    <mergeCell ref="B7:B8"/>
    <mergeCell ref="C7:C8"/>
    <mergeCell ref="D7:D8"/>
    <mergeCell ref="E7:F7"/>
    <mergeCell ref="G7:H7"/>
    <mergeCell ref="J7:J8"/>
  </mergeCells>
  <phoneticPr fontId="39" type="noConversion"/>
  <printOptions horizontalCentered="1"/>
  <pageMargins left="0.47244094488188998" right="0.47244094488188998" top="0.43307086614173201" bottom="0.59055118110236204" header="0.27559055118110198" footer="0.118110236220472"/>
  <pageSetup paperSize="9" scale="74" orientation="landscape" r:id="rId1"/>
  <headerFooter>
    <oddHeader>&amp;R&amp;"TH SarabunPSK,Bold"&amp;14แบบ ปร.4  แผ่นที่ &amp;P/&amp;N</oddHeader>
    <oddFooter>&amp;LSummary&amp;C  (ผู้ช่วยศาสตรจารย์สุธน   คงศักดิ์ตระกูล)     (ผู้ช่วยศาสตรจารย์อภิเดช    บุญเจือ)  (ผู้ช่วยศาสตรจารย์รุ่งเพชร    ก่องนอก)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416"/>
  <sheetViews>
    <sheetView view="pageBreakPreview" topLeftCell="A7" zoomScaleNormal="130" zoomScaleSheetLayoutView="100" workbookViewId="0">
      <pane xSplit="3" ySplit="2" topLeftCell="D393" activePane="bottomRight" state="frozen"/>
      <selection activeCell="G17" sqref="G17"/>
      <selection pane="topRight" activeCell="G17" sqref="G17"/>
      <selection pane="bottomLeft" activeCell="G17" sqref="G17"/>
      <selection pane="bottomRight" activeCell="M223" sqref="M223"/>
    </sheetView>
  </sheetViews>
  <sheetFormatPr defaultColWidth="9.33203125" defaultRowHeight="21" customHeight="1"/>
  <cols>
    <col min="1" max="1" width="8.83203125" style="11" customWidth="1"/>
    <col min="2" max="2" width="77.5" style="11" customWidth="1"/>
    <col min="3" max="3" width="17.5" style="39" customWidth="1"/>
    <col min="4" max="4" width="10.5" style="36" customWidth="1"/>
    <col min="5" max="5" width="19.83203125" style="11" customWidth="1"/>
    <col min="6" max="6" width="20" style="11" customWidth="1"/>
    <col min="7" max="7" width="19.33203125" style="11" customWidth="1"/>
    <col min="8" max="8" width="20.33203125" style="11" customWidth="1"/>
    <col min="9" max="9" width="20" style="11" customWidth="1"/>
    <col min="10" max="10" width="27.33203125" style="36" customWidth="1"/>
    <col min="11" max="11" width="12.33203125" style="11" bestFit="1" customWidth="1"/>
    <col min="12" max="12" width="16.6640625" style="11" customWidth="1"/>
    <col min="13" max="16384" width="9.33203125" style="11"/>
  </cols>
  <sheetData>
    <row r="1" spans="1:10" s="4" customFormat="1" ht="21" customHeight="1">
      <c r="A1" s="621" t="s">
        <v>34</v>
      </c>
      <c r="B1" s="621"/>
      <c r="C1" s="621"/>
      <c r="D1" s="621"/>
      <c r="E1" s="621"/>
      <c r="F1" s="621"/>
      <c r="G1" s="621"/>
      <c r="H1" s="621"/>
      <c r="I1" s="621"/>
      <c r="J1" s="621"/>
    </row>
    <row r="2" spans="1:10" s="4" customFormat="1" ht="21" customHeight="1">
      <c r="A2" s="5" t="str">
        <f>ชื่อโครงการ!A2</f>
        <v>ชื่อโครงการ : จ้างก่อสร้างกลุ่มอาคารหอพักนักศึกษา ศูนย์การศึกษาหนองระเวียง</v>
      </c>
      <c r="B2" s="6"/>
      <c r="C2" s="7"/>
      <c r="D2" s="7"/>
      <c r="E2" s="5"/>
      <c r="F2" s="5"/>
      <c r="G2" s="5"/>
      <c r="H2" s="5"/>
      <c r="I2" s="5" t="s">
        <v>18</v>
      </c>
      <c r="J2" s="7"/>
    </row>
    <row r="3" spans="1:10" s="4" customFormat="1" ht="21" customHeight="1">
      <c r="A3" s="5" t="str">
        <f>ชื่อโครงการ!A4</f>
        <v>กลุ่มงาน : งานก่อสร้าง</v>
      </c>
      <c r="B3" s="6"/>
      <c r="C3" s="7"/>
      <c r="D3" s="7"/>
      <c r="E3" s="5"/>
      <c r="F3" s="5"/>
      <c r="G3" s="5"/>
      <c r="H3" s="5"/>
      <c r="I3" s="5"/>
      <c r="J3" s="7"/>
    </row>
    <row r="4" spans="1:10" s="4" customFormat="1" ht="21" customHeight="1">
      <c r="A4" s="8" t="str">
        <f>ชื่อโครงการ!A11</f>
        <v>สถานที่ก่อสร้าง : มหาวิทยาลัยเทคโนโลยีราชมงคลอีสาน ศูนย์การศึกษาหนองระเวียง ตำบลหนองระเวียง อำเภอเมืองนครราชสีมา จังหวัดนครราชสีมา</v>
      </c>
      <c r="B4" s="9"/>
      <c r="C4" s="10"/>
      <c r="D4" s="10"/>
      <c r="E4" s="8"/>
      <c r="F4" s="8"/>
      <c r="G4" s="8"/>
      <c r="H4" s="8" t="s">
        <v>20</v>
      </c>
      <c r="I4" s="8"/>
      <c r="J4" s="10"/>
    </row>
    <row r="5" spans="1:10" s="4" customFormat="1" ht="21" customHeight="1">
      <c r="A5" s="8" t="str">
        <f>ชื่อโครงการ!A13</f>
        <v>หน่วยงานเจ้าของโครงการ :  มหาวิทยาลัยเทคโนโลยีราชมงคลอีสาน ศูนย์การศึกษาหนองระเวียง</v>
      </c>
      <c r="B5" s="9"/>
      <c r="C5" s="10"/>
      <c r="D5" s="10"/>
      <c r="E5" s="8"/>
      <c r="F5" s="8"/>
      <c r="G5" s="8"/>
      <c r="H5" s="8"/>
      <c r="I5" s="8"/>
      <c r="J5" s="10"/>
    </row>
    <row r="6" spans="1:10" s="4" customFormat="1" ht="21" customHeight="1">
      <c r="A6" s="42" t="str">
        <f>ชื่อโครงการ!A9</f>
        <v xml:space="preserve">คำนวณราคากลาง : </v>
      </c>
      <c r="B6" s="40"/>
      <c r="C6" s="43"/>
      <c r="D6" s="43"/>
      <c r="E6" s="44"/>
      <c r="F6" s="44"/>
      <c r="G6" s="42"/>
      <c r="H6" s="44"/>
      <c r="I6" s="44"/>
      <c r="J6" s="43"/>
    </row>
    <row r="7" spans="1:10" ht="21" customHeight="1">
      <c r="A7" s="622" t="s">
        <v>15</v>
      </c>
      <c r="B7" s="622" t="s">
        <v>16</v>
      </c>
      <c r="C7" s="622" t="s">
        <v>5</v>
      </c>
      <c r="D7" s="622" t="s">
        <v>6</v>
      </c>
      <c r="E7" s="622" t="s">
        <v>31</v>
      </c>
      <c r="F7" s="622"/>
      <c r="G7" s="622" t="s">
        <v>1</v>
      </c>
      <c r="H7" s="622"/>
      <c r="I7" s="45" t="s">
        <v>32</v>
      </c>
      <c r="J7" s="622" t="s">
        <v>8</v>
      </c>
    </row>
    <row r="8" spans="1:10" ht="21" customHeight="1">
      <c r="A8" s="623"/>
      <c r="B8" s="623"/>
      <c r="C8" s="622"/>
      <c r="D8" s="622"/>
      <c r="E8" s="45" t="s">
        <v>13</v>
      </c>
      <c r="F8" s="45" t="s">
        <v>7</v>
      </c>
      <c r="G8" s="45" t="s">
        <v>13</v>
      </c>
      <c r="H8" s="45" t="s">
        <v>7</v>
      </c>
      <c r="I8" s="45" t="s">
        <v>12</v>
      </c>
      <c r="J8" s="622"/>
    </row>
    <row r="9" spans="1:10" s="12" customFormat="1" ht="21" customHeight="1">
      <c r="A9" s="56"/>
      <c r="B9" s="57" t="s">
        <v>59</v>
      </c>
      <c r="C9" s="58"/>
      <c r="D9" s="59"/>
      <c r="E9" s="60"/>
      <c r="F9" s="61"/>
      <c r="G9" s="60"/>
      <c r="H9" s="61"/>
      <c r="I9" s="62"/>
      <c r="J9" s="16"/>
    </row>
    <row r="10" spans="1:10" s="17" customFormat="1" ht="21" customHeight="1">
      <c r="A10" s="221"/>
      <c r="B10" s="222"/>
      <c r="C10" s="223"/>
      <c r="D10" s="221"/>
      <c r="E10" s="224"/>
      <c r="F10" s="25"/>
      <c r="G10" s="224"/>
      <c r="H10" s="25"/>
      <c r="I10" s="225"/>
      <c r="J10" s="226"/>
    </row>
    <row r="11" spans="1:10" s="17" customFormat="1" ht="21" customHeight="1">
      <c r="A11" s="63">
        <v>1</v>
      </c>
      <c r="B11" s="227" t="s">
        <v>61</v>
      </c>
      <c r="C11" s="66"/>
      <c r="D11" s="56"/>
      <c r="E11" s="50"/>
      <c r="F11" s="29"/>
      <c r="G11" s="50"/>
      <c r="H11" s="29"/>
      <c r="I11" s="228"/>
      <c r="J11" s="16"/>
    </row>
    <row r="12" spans="1:10" s="17" customFormat="1" ht="21" customHeight="1">
      <c r="A12" s="63">
        <v>1.1000000000000001</v>
      </c>
      <c r="B12" s="64" t="s">
        <v>62</v>
      </c>
      <c r="C12" s="66"/>
      <c r="D12" s="229"/>
      <c r="E12" s="50"/>
      <c r="F12" s="29"/>
      <c r="G12" s="50"/>
      <c r="H12" s="29"/>
      <c r="I12" s="65"/>
      <c r="J12" s="16"/>
    </row>
    <row r="13" spans="1:10" s="17" customFormat="1" ht="21" customHeight="1">
      <c r="A13" s="231"/>
      <c r="B13" s="232" t="s">
        <v>299</v>
      </c>
      <c r="C13" s="233">
        <v>1</v>
      </c>
      <c r="D13" s="234" t="s">
        <v>42</v>
      </c>
      <c r="E13" s="235">
        <v>0</v>
      </c>
      <c r="F13" s="29">
        <f t="shared" ref="F13:F15" si="0">ROUND(E13*C13,2)</f>
        <v>0</v>
      </c>
      <c r="G13" s="50"/>
      <c r="H13" s="29">
        <f t="shared" ref="H13:H15" si="1">ROUND(G13*C13,2)</f>
        <v>0</v>
      </c>
      <c r="I13" s="65">
        <f t="shared" ref="I13:I15" si="2">+F13+H13</f>
        <v>0</v>
      </c>
      <c r="J13" s="236"/>
    </row>
    <row r="14" spans="1:10" s="17" customFormat="1" ht="21" customHeight="1">
      <c r="A14" s="231"/>
      <c r="B14" s="232" t="s">
        <v>300</v>
      </c>
      <c r="C14" s="233">
        <v>3</v>
      </c>
      <c r="D14" s="234" t="s">
        <v>301</v>
      </c>
      <c r="E14" s="235"/>
      <c r="F14" s="29">
        <f t="shared" si="0"/>
        <v>0</v>
      </c>
      <c r="G14" s="50"/>
      <c r="H14" s="29">
        <f t="shared" si="1"/>
        <v>0</v>
      </c>
      <c r="I14" s="65">
        <f t="shared" si="2"/>
        <v>0</v>
      </c>
      <c r="J14" s="236"/>
    </row>
    <row r="15" spans="1:10" s="17" customFormat="1" ht="21" customHeight="1">
      <c r="A15" s="231"/>
      <c r="B15" s="232" t="s">
        <v>741</v>
      </c>
      <c r="C15" s="233">
        <v>0</v>
      </c>
      <c r="D15" s="234" t="s">
        <v>17</v>
      </c>
      <c r="E15" s="235"/>
      <c r="F15" s="30">
        <f t="shared" si="0"/>
        <v>0</v>
      </c>
      <c r="G15" s="235"/>
      <c r="H15" s="30">
        <f t="shared" si="1"/>
        <v>0</v>
      </c>
      <c r="I15" s="82">
        <f t="shared" si="2"/>
        <v>0</v>
      </c>
      <c r="J15" s="16"/>
    </row>
    <row r="16" spans="1:10" s="17" customFormat="1" ht="21" customHeight="1">
      <c r="A16" s="237"/>
      <c r="B16" s="238"/>
      <c r="C16" s="237"/>
      <c r="D16" s="237"/>
      <c r="E16" s="239"/>
      <c r="F16" s="67"/>
      <c r="G16" s="239"/>
      <c r="H16" s="67"/>
      <c r="I16" s="240"/>
      <c r="J16" s="241"/>
    </row>
    <row r="17" spans="1:10" s="17" customFormat="1" ht="21" customHeight="1" thickBot="1">
      <c r="A17" s="242"/>
      <c r="B17" s="243" t="str">
        <f>"รวมราคา"&amp;B11</f>
        <v>รวมราคาหมวดงานเตรียมการก่อสร้าง</v>
      </c>
      <c r="C17" s="244"/>
      <c r="D17" s="242"/>
      <c r="E17" s="245"/>
      <c r="F17" s="246">
        <f>SUM(F12:F16)</f>
        <v>0</v>
      </c>
      <c r="G17" s="245"/>
      <c r="H17" s="246">
        <f>SUM(H12:H16)</f>
        <v>0</v>
      </c>
      <c r="I17" s="247">
        <f>SUM(I12:I16)</f>
        <v>0</v>
      </c>
      <c r="J17" s="248"/>
    </row>
    <row r="18" spans="1:10" s="17" customFormat="1" ht="21" customHeight="1" thickTop="1">
      <c r="A18" s="63">
        <v>2</v>
      </c>
      <c r="B18" s="227" t="s">
        <v>63</v>
      </c>
      <c r="C18" s="249"/>
      <c r="D18" s="63"/>
      <c r="E18" s="53"/>
      <c r="F18" s="26"/>
      <c r="G18" s="53"/>
      <c r="H18" s="26"/>
      <c r="I18" s="250"/>
      <c r="J18" s="251"/>
    </row>
    <row r="19" spans="1:10" s="46" customFormat="1" ht="21" customHeight="1">
      <c r="A19" s="252">
        <v>2.1</v>
      </c>
      <c r="B19" s="253" t="s">
        <v>153</v>
      </c>
      <c r="C19" s="254"/>
      <c r="D19" s="252"/>
      <c r="E19" s="255"/>
      <c r="F19" s="256"/>
      <c r="G19" s="255"/>
      <c r="H19" s="256"/>
      <c r="I19" s="257"/>
      <c r="J19" s="258"/>
    </row>
    <row r="20" spans="1:10" s="17" customFormat="1" ht="21" customHeight="1">
      <c r="A20" s="63" t="s">
        <v>126</v>
      </c>
      <c r="B20" s="259" t="s">
        <v>188</v>
      </c>
      <c r="C20" s="260"/>
      <c r="D20" s="261"/>
      <c r="E20" s="262"/>
      <c r="F20" s="68"/>
      <c r="G20" s="262"/>
      <c r="H20" s="68"/>
      <c r="I20" s="263"/>
      <c r="J20" s="251"/>
    </row>
    <row r="21" spans="1:10" s="17" customFormat="1" ht="21" customHeight="1">
      <c r="A21" s="221"/>
      <c r="B21" s="264" t="s">
        <v>742</v>
      </c>
      <c r="C21" s="265">
        <v>81</v>
      </c>
      <c r="D21" s="266" t="s">
        <v>17</v>
      </c>
      <c r="E21" s="51"/>
      <c r="F21" s="29">
        <f>ROUND(E21*C21,2)</f>
        <v>0</v>
      </c>
      <c r="G21" s="51"/>
      <c r="H21" s="29">
        <f>ROUND(G21*C21,2)</f>
        <v>0</v>
      </c>
      <c r="I21" s="65">
        <f>+F21+H21</f>
        <v>0</v>
      </c>
      <c r="J21" s="16"/>
    </row>
    <row r="22" spans="1:10" s="17" customFormat="1" ht="21" customHeight="1">
      <c r="A22" s="221"/>
      <c r="B22" s="267" t="s">
        <v>189</v>
      </c>
      <c r="C22" s="265">
        <v>81</v>
      </c>
      <c r="D22" s="266" t="s">
        <v>17</v>
      </c>
      <c r="E22" s="51"/>
      <c r="F22" s="29">
        <f t="shared" ref="F22:F48" si="3">ROUND(E22*C22,2)</f>
        <v>0</v>
      </c>
      <c r="G22" s="572"/>
      <c r="H22" s="29">
        <f t="shared" ref="H22:H48" si="4">ROUND(G22*C22,2)</f>
        <v>0</v>
      </c>
      <c r="I22" s="65">
        <f t="shared" ref="I22:I48" si="5">+F22+H22</f>
        <v>0</v>
      </c>
      <c r="J22" s="16"/>
    </row>
    <row r="23" spans="1:10" s="12" customFormat="1" ht="21" customHeight="1">
      <c r="A23" s="221"/>
      <c r="B23" s="264" t="s">
        <v>190</v>
      </c>
      <c r="C23" s="265">
        <v>514</v>
      </c>
      <c r="D23" s="266" t="s">
        <v>64</v>
      </c>
      <c r="E23" s="51"/>
      <c r="F23" s="29">
        <f t="shared" si="3"/>
        <v>0</v>
      </c>
      <c r="G23" s="51"/>
      <c r="H23" s="29">
        <f t="shared" si="4"/>
        <v>0</v>
      </c>
      <c r="I23" s="65">
        <f t="shared" si="5"/>
        <v>0</v>
      </c>
      <c r="J23" s="16"/>
    </row>
    <row r="24" spans="1:10" s="17" customFormat="1" ht="21" customHeight="1">
      <c r="A24" s="221"/>
      <c r="B24" s="267" t="s">
        <v>65</v>
      </c>
      <c r="C24" s="265">
        <v>8</v>
      </c>
      <c r="D24" s="266" t="s">
        <v>64</v>
      </c>
      <c r="E24" s="51"/>
      <c r="F24" s="29">
        <f t="shared" si="3"/>
        <v>0</v>
      </c>
      <c r="G24" s="69"/>
      <c r="H24" s="29">
        <f t="shared" si="4"/>
        <v>0</v>
      </c>
      <c r="I24" s="65">
        <f t="shared" si="5"/>
        <v>0</v>
      </c>
      <c r="J24" s="16"/>
    </row>
    <row r="25" spans="1:10" s="12" customFormat="1" ht="40.5" customHeight="1">
      <c r="A25" s="221"/>
      <c r="B25" s="264" t="s">
        <v>152</v>
      </c>
      <c r="C25" s="265">
        <v>3</v>
      </c>
      <c r="D25" s="266" t="s">
        <v>64</v>
      </c>
      <c r="E25" s="51"/>
      <c r="F25" s="29">
        <f t="shared" si="3"/>
        <v>0</v>
      </c>
      <c r="G25" s="51"/>
      <c r="H25" s="29">
        <f t="shared" si="4"/>
        <v>0</v>
      </c>
      <c r="I25" s="65">
        <f t="shared" si="5"/>
        <v>0</v>
      </c>
      <c r="J25" s="213"/>
    </row>
    <row r="26" spans="1:10" s="12" customFormat="1" ht="42" customHeight="1">
      <c r="A26" s="221"/>
      <c r="B26" s="264" t="s">
        <v>669</v>
      </c>
      <c r="C26" s="265">
        <v>104</v>
      </c>
      <c r="D26" s="266" t="s">
        <v>64</v>
      </c>
      <c r="E26" s="51"/>
      <c r="F26" s="29">
        <f t="shared" si="3"/>
        <v>0</v>
      </c>
      <c r="G26" s="51"/>
      <c r="H26" s="29">
        <f t="shared" si="4"/>
        <v>0</v>
      </c>
      <c r="I26" s="65">
        <f t="shared" si="5"/>
        <v>0</v>
      </c>
      <c r="J26" s="213"/>
    </row>
    <row r="27" spans="1:10" s="12" customFormat="1" ht="44.25" customHeight="1">
      <c r="A27" s="221"/>
      <c r="B27" s="264" t="s">
        <v>670</v>
      </c>
      <c r="C27" s="265">
        <v>351</v>
      </c>
      <c r="D27" s="266" t="s">
        <v>64</v>
      </c>
      <c r="E27" s="51"/>
      <c r="F27" s="29">
        <f t="shared" si="3"/>
        <v>0</v>
      </c>
      <c r="G27" s="51"/>
      <c r="H27" s="29">
        <f t="shared" si="4"/>
        <v>0</v>
      </c>
      <c r="I27" s="65">
        <f t="shared" si="5"/>
        <v>0</v>
      </c>
      <c r="J27" s="213"/>
    </row>
    <row r="28" spans="1:10" s="12" customFormat="1" ht="21" customHeight="1">
      <c r="A28" s="221"/>
      <c r="B28" s="264" t="s">
        <v>73</v>
      </c>
      <c r="C28" s="265"/>
      <c r="D28" s="266"/>
      <c r="E28" s="51"/>
      <c r="F28" s="29"/>
      <c r="G28" s="69"/>
      <c r="H28" s="29"/>
      <c r="I28" s="65"/>
      <c r="J28" s="16"/>
    </row>
    <row r="29" spans="1:10" s="12" customFormat="1" ht="21" customHeight="1">
      <c r="A29" s="221"/>
      <c r="B29" s="267" t="s">
        <v>125</v>
      </c>
      <c r="C29" s="265">
        <v>98</v>
      </c>
      <c r="D29" s="266" t="s">
        <v>68</v>
      </c>
      <c r="E29" s="51"/>
      <c r="F29" s="29">
        <f t="shared" si="3"/>
        <v>0</v>
      </c>
      <c r="G29" s="69"/>
      <c r="H29" s="29">
        <f t="shared" si="4"/>
        <v>0</v>
      </c>
      <c r="I29" s="65">
        <f t="shared" si="5"/>
        <v>0</v>
      </c>
      <c r="J29" s="16"/>
    </row>
    <row r="30" spans="1:10" s="12" customFormat="1" ht="21" customHeight="1">
      <c r="A30" s="221"/>
      <c r="B30" s="267" t="s">
        <v>74</v>
      </c>
      <c r="C30" s="265">
        <v>4134</v>
      </c>
      <c r="D30" s="266" t="s">
        <v>68</v>
      </c>
      <c r="E30" s="51"/>
      <c r="F30" s="29">
        <f t="shared" si="3"/>
        <v>0</v>
      </c>
      <c r="G30" s="69"/>
      <c r="H30" s="29">
        <f t="shared" si="4"/>
        <v>0</v>
      </c>
      <c r="I30" s="65">
        <f t="shared" si="5"/>
        <v>0</v>
      </c>
      <c r="J30" s="16"/>
    </row>
    <row r="31" spans="1:10" s="12" customFormat="1" ht="21" customHeight="1">
      <c r="A31" s="221"/>
      <c r="B31" s="264" t="s">
        <v>66</v>
      </c>
      <c r="C31" s="265"/>
      <c r="D31" s="266"/>
      <c r="E31" s="51"/>
      <c r="F31" s="29"/>
      <c r="G31" s="69"/>
      <c r="H31" s="29"/>
      <c r="I31" s="65"/>
      <c r="J31" s="16"/>
    </row>
    <row r="32" spans="1:10" s="12" customFormat="1" ht="21" customHeight="1">
      <c r="A32" s="221"/>
      <c r="B32" s="267" t="s">
        <v>67</v>
      </c>
      <c r="C32" s="265">
        <v>31765</v>
      </c>
      <c r="D32" s="266" t="s">
        <v>68</v>
      </c>
      <c r="E32" s="51"/>
      <c r="F32" s="29">
        <f t="shared" si="3"/>
        <v>0</v>
      </c>
      <c r="G32" s="51"/>
      <c r="H32" s="29">
        <f t="shared" si="4"/>
        <v>0</v>
      </c>
      <c r="I32" s="65">
        <f t="shared" si="5"/>
        <v>0</v>
      </c>
      <c r="J32" s="16"/>
    </row>
    <row r="33" spans="1:10" s="12" customFormat="1" ht="21" customHeight="1">
      <c r="A33" s="221"/>
      <c r="B33" s="267" t="s">
        <v>69</v>
      </c>
      <c r="C33" s="265">
        <v>9110</v>
      </c>
      <c r="D33" s="266" t="s">
        <v>68</v>
      </c>
      <c r="E33" s="51"/>
      <c r="F33" s="29">
        <f t="shared" si="3"/>
        <v>0</v>
      </c>
      <c r="G33" s="51"/>
      <c r="H33" s="29">
        <f t="shared" si="4"/>
        <v>0</v>
      </c>
      <c r="I33" s="65">
        <f t="shared" si="5"/>
        <v>0</v>
      </c>
      <c r="J33" s="16"/>
    </row>
    <row r="34" spans="1:10" s="12" customFormat="1" ht="21" customHeight="1">
      <c r="A34" s="221"/>
      <c r="B34" s="267" t="s">
        <v>75</v>
      </c>
      <c r="C34" s="265">
        <v>5329</v>
      </c>
      <c r="D34" s="266" t="s">
        <v>68</v>
      </c>
      <c r="E34" s="51"/>
      <c r="F34" s="29">
        <f t="shared" si="3"/>
        <v>0</v>
      </c>
      <c r="G34" s="69"/>
      <c r="H34" s="29">
        <f t="shared" si="4"/>
        <v>0</v>
      </c>
      <c r="I34" s="65">
        <f t="shared" si="5"/>
        <v>0</v>
      </c>
      <c r="J34" s="16"/>
    </row>
    <row r="35" spans="1:10" s="12" customFormat="1" ht="21" customHeight="1">
      <c r="A35" s="221"/>
      <c r="B35" s="264" t="s">
        <v>72</v>
      </c>
      <c r="C35" s="265">
        <v>1513.08</v>
      </c>
      <c r="D35" s="266" t="s">
        <v>68</v>
      </c>
      <c r="E35" s="51"/>
      <c r="F35" s="29">
        <f t="shared" si="3"/>
        <v>0</v>
      </c>
      <c r="G35" s="51"/>
      <c r="H35" s="29">
        <f t="shared" si="4"/>
        <v>0</v>
      </c>
      <c r="I35" s="65">
        <f t="shared" si="5"/>
        <v>0</v>
      </c>
      <c r="J35" s="16"/>
    </row>
    <row r="36" spans="1:10" s="12" customFormat="1" ht="21" customHeight="1">
      <c r="A36" s="221"/>
      <c r="B36" s="264" t="s">
        <v>70</v>
      </c>
      <c r="C36" s="265">
        <v>2520</v>
      </c>
      <c r="D36" s="266" t="s">
        <v>10</v>
      </c>
      <c r="E36" s="51"/>
      <c r="F36" s="29">
        <f t="shared" si="3"/>
        <v>0</v>
      </c>
      <c r="G36" s="51"/>
      <c r="H36" s="29">
        <f t="shared" si="4"/>
        <v>0</v>
      </c>
      <c r="I36" s="65">
        <f t="shared" si="5"/>
        <v>0</v>
      </c>
      <c r="J36" s="16"/>
    </row>
    <row r="37" spans="1:10" s="12" customFormat="1" ht="21" customHeight="1">
      <c r="A37" s="221"/>
      <c r="B37" s="264" t="s">
        <v>71</v>
      </c>
      <c r="C37" s="265">
        <v>630</v>
      </c>
      <c r="D37" s="266" t="s">
        <v>68</v>
      </c>
      <c r="E37" s="51"/>
      <c r="F37" s="29">
        <f t="shared" si="3"/>
        <v>0</v>
      </c>
      <c r="G37" s="51"/>
      <c r="H37" s="29">
        <f t="shared" si="4"/>
        <v>0</v>
      </c>
      <c r="I37" s="65">
        <f t="shared" si="5"/>
        <v>0</v>
      </c>
      <c r="J37" s="16"/>
    </row>
    <row r="38" spans="1:10" s="12" customFormat="1" ht="21" customHeight="1">
      <c r="A38" s="221"/>
      <c r="B38" s="267" t="s">
        <v>187</v>
      </c>
      <c r="C38" s="265">
        <v>1453</v>
      </c>
      <c r="D38" s="266" t="s">
        <v>10</v>
      </c>
      <c r="E38" s="51"/>
      <c r="F38" s="29">
        <f t="shared" si="3"/>
        <v>0</v>
      </c>
      <c r="G38" s="69"/>
      <c r="H38" s="29">
        <f t="shared" si="4"/>
        <v>0</v>
      </c>
      <c r="I38" s="65">
        <f t="shared" si="5"/>
        <v>0</v>
      </c>
      <c r="J38" s="16"/>
    </row>
    <row r="39" spans="1:10" s="12" customFormat="1" ht="21" customHeight="1">
      <c r="A39" s="221"/>
      <c r="B39" s="267" t="s">
        <v>308</v>
      </c>
      <c r="C39" s="265">
        <v>1</v>
      </c>
      <c r="D39" s="266" t="s">
        <v>17</v>
      </c>
      <c r="E39" s="51"/>
      <c r="F39" s="29">
        <f t="shared" si="3"/>
        <v>0</v>
      </c>
      <c r="G39" s="69"/>
      <c r="H39" s="29">
        <f t="shared" si="4"/>
        <v>0</v>
      </c>
      <c r="I39" s="65">
        <f t="shared" si="5"/>
        <v>0</v>
      </c>
      <c r="J39" s="16"/>
    </row>
    <row r="40" spans="1:10" s="12" customFormat="1" ht="21" customHeight="1">
      <c r="A40" s="221"/>
      <c r="B40" s="267" t="s">
        <v>309</v>
      </c>
      <c r="C40" s="265">
        <f>81-C39</f>
        <v>80</v>
      </c>
      <c r="D40" s="266" t="s">
        <v>17</v>
      </c>
      <c r="E40" s="51"/>
      <c r="F40" s="29">
        <f t="shared" si="3"/>
        <v>0</v>
      </c>
      <c r="G40" s="69"/>
      <c r="H40" s="29">
        <f t="shared" si="4"/>
        <v>0</v>
      </c>
      <c r="I40" s="65">
        <f t="shared" si="5"/>
        <v>0</v>
      </c>
      <c r="J40" s="16"/>
    </row>
    <row r="41" spans="1:10" s="12" customFormat="1" ht="21" customHeight="1">
      <c r="A41" s="221"/>
      <c r="B41" s="267" t="s">
        <v>310</v>
      </c>
      <c r="C41" s="265">
        <v>1500</v>
      </c>
      <c r="D41" s="266" t="s">
        <v>10</v>
      </c>
      <c r="E41" s="70"/>
      <c r="F41" s="29">
        <f t="shared" si="3"/>
        <v>0</v>
      </c>
      <c r="G41" s="268"/>
      <c r="H41" s="29">
        <f t="shared" si="4"/>
        <v>0</v>
      </c>
      <c r="I41" s="65">
        <f t="shared" si="5"/>
        <v>0</v>
      </c>
      <c r="J41" s="16"/>
    </row>
    <row r="42" spans="1:10" s="12" customFormat="1" ht="21" customHeight="1">
      <c r="A42" s="269" t="s">
        <v>313</v>
      </c>
      <c r="B42" s="270" t="s">
        <v>76</v>
      </c>
      <c r="C42" s="265"/>
      <c r="D42" s="271"/>
      <c r="E42" s="71"/>
      <c r="F42" s="29">
        <f t="shared" si="3"/>
        <v>0</v>
      </c>
      <c r="G42" s="71"/>
      <c r="H42" s="29">
        <f t="shared" si="4"/>
        <v>0</v>
      </c>
      <c r="I42" s="65">
        <f t="shared" si="5"/>
        <v>0</v>
      </c>
      <c r="J42" s="16"/>
    </row>
    <row r="43" spans="1:10" s="12" customFormat="1" ht="41.25" customHeight="1">
      <c r="A43" s="221"/>
      <c r="B43" s="267" t="s">
        <v>665</v>
      </c>
      <c r="C43" s="265">
        <v>3408</v>
      </c>
      <c r="D43" s="56" t="s">
        <v>68</v>
      </c>
      <c r="E43" s="72"/>
      <c r="F43" s="29">
        <f t="shared" si="3"/>
        <v>0</v>
      </c>
      <c r="G43" s="73"/>
      <c r="H43" s="29">
        <f t="shared" si="4"/>
        <v>0</v>
      </c>
      <c r="I43" s="65">
        <f t="shared" si="5"/>
        <v>0</v>
      </c>
      <c r="J43" s="16"/>
    </row>
    <row r="44" spans="1:10" s="12" customFormat="1" ht="41.25" customHeight="1">
      <c r="A44" s="221"/>
      <c r="B44" s="267" t="s">
        <v>666</v>
      </c>
      <c r="C44" s="265">
        <v>6247</v>
      </c>
      <c r="D44" s="56" t="s">
        <v>68</v>
      </c>
      <c r="E44" s="72"/>
      <c r="F44" s="29">
        <f t="shared" si="3"/>
        <v>0</v>
      </c>
      <c r="G44" s="73"/>
      <c r="H44" s="29">
        <f t="shared" si="4"/>
        <v>0</v>
      </c>
      <c r="I44" s="65">
        <f t="shared" si="5"/>
        <v>0</v>
      </c>
      <c r="J44" s="16"/>
    </row>
    <row r="45" spans="1:10" s="12" customFormat="1" ht="41.25" customHeight="1">
      <c r="A45" s="221"/>
      <c r="B45" s="267" t="s">
        <v>667</v>
      </c>
      <c r="C45" s="265">
        <v>4263</v>
      </c>
      <c r="D45" s="56" t="s">
        <v>68</v>
      </c>
      <c r="E45" s="72"/>
      <c r="F45" s="29">
        <f t="shared" si="3"/>
        <v>0</v>
      </c>
      <c r="G45" s="73"/>
      <c r="H45" s="29">
        <f t="shared" si="4"/>
        <v>0</v>
      </c>
      <c r="I45" s="65">
        <f t="shared" si="5"/>
        <v>0</v>
      </c>
      <c r="J45" s="16"/>
    </row>
    <row r="46" spans="1:10" s="12" customFormat="1" ht="41.25" customHeight="1">
      <c r="A46" s="221"/>
      <c r="B46" s="267" t="s">
        <v>668</v>
      </c>
      <c r="C46" s="265">
        <v>668</v>
      </c>
      <c r="D46" s="56" t="s">
        <v>68</v>
      </c>
      <c r="E46" s="72"/>
      <c r="F46" s="29">
        <f t="shared" si="3"/>
        <v>0</v>
      </c>
      <c r="G46" s="73"/>
      <c r="H46" s="29">
        <f t="shared" si="4"/>
        <v>0</v>
      </c>
      <c r="I46" s="65">
        <f t="shared" si="5"/>
        <v>0</v>
      </c>
      <c r="J46" s="16"/>
    </row>
    <row r="47" spans="1:10" s="12" customFormat="1" ht="21" customHeight="1">
      <c r="A47" s="221"/>
      <c r="B47" s="272" t="s">
        <v>77</v>
      </c>
      <c r="C47" s="265">
        <v>1</v>
      </c>
      <c r="D47" s="266" t="s">
        <v>42</v>
      </c>
      <c r="E47" s="51"/>
      <c r="F47" s="29">
        <f t="shared" si="3"/>
        <v>0</v>
      </c>
      <c r="G47" s="72"/>
      <c r="H47" s="29">
        <f t="shared" si="4"/>
        <v>0</v>
      </c>
      <c r="I47" s="65">
        <f t="shared" si="5"/>
        <v>0</v>
      </c>
      <c r="J47" s="16"/>
    </row>
    <row r="48" spans="1:10" s="12" customFormat="1" ht="21" customHeight="1">
      <c r="A48" s="221"/>
      <c r="B48" s="272" t="s">
        <v>311</v>
      </c>
      <c r="C48" s="265">
        <v>1</v>
      </c>
      <c r="D48" s="266" t="s">
        <v>42</v>
      </c>
      <c r="E48" s="51"/>
      <c r="F48" s="29">
        <f t="shared" si="3"/>
        <v>0</v>
      </c>
      <c r="G48" s="69"/>
      <c r="H48" s="29">
        <f t="shared" si="4"/>
        <v>0</v>
      </c>
      <c r="I48" s="65">
        <f t="shared" si="5"/>
        <v>0</v>
      </c>
      <c r="J48" s="16"/>
    </row>
    <row r="49" spans="1:12" s="12" customFormat="1" ht="21" customHeight="1">
      <c r="A49" s="231"/>
      <c r="B49" s="273"/>
      <c r="C49" s="231"/>
      <c r="D49" s="231"/>
      <c r="E49" s="235"/>
      <c r="F49" s="30"/>
      <c r="G49" s="235"/>
      <c r="H49" s="30"/>
      <c r="I49" s="274"/>
      <c r="J49" s="236"/>
    </row>
    <row r="50" spans="1:12" s="12" customFormat="1" ht="21" customHeight="1" thickBot="1">
      <c r="A50" s="125"/>
      <c r="B50" s="126" t="str">
        <f>"รวมจำนวน 1 อาคาร (อาคารพักนักศึกษา) "&amp;B18</f>
        <v>รวมจำนวน 1 อาคาร (อาคารพักนักศึกษา) หมวดงานวิศวกรรมโครงสร้าง</v>
      </c>
      <c r="C50" s="127"/>
      <c r="D50" s="125"/>
      <c r="E50" s="128"/>
      <c r="F50" s="129">
        <f>SUM(F20:F49)</f>
        <v>0</v>
      </c>
      <c r="G50" s="128"/>
      <c r="H50" s="129">
        <f>SUM(H20:H49)</f>
        <v>0</v>
      </c>
      <c r="I50" s="129">
        <f>SUM(I20:I49)</f>
        <v>0</v>
      </c>
      <c r="J50" s="275"/>
    </row>
    <row r="51" spans="1:12" s="12" customFormat="1" ht="21" customHeight="1" thickTop="1" thickBot="1">
      <c r="A51" s="74"/>
      <c r="B51" s="75" t="str">
        <f>"รวมจำนวน 6 อาคาร (อาคารพักนักศึกษา) "&amp;B19</f>
        <v>รวมจำนวน 6 อาคาร (อาคารพักนักศึกษา) อาคารพักนักศึกษา (ชาย&amp;หญิง)</v>
      </c>
      <c r="C51" s="76"/>
      <c r="D51" s="74"/>
      <c r="E51" s="77"/>
      <c r="F51" s="78">
        <f>F50*6</f>
        <v>0</v>
      </c>
      <c r="G51" s="77"/>
      <c r="H51" s="78">
        <f t="shared" ref="H51:I51" si="6">H50*6</f>
        <v>0</v>
      </c>
      <c r="I51" s="78">
        <f t="shared" si="6"/>
        <v>0</v>
      </c>
      <c r="J51" s="41"/>
    </row>
    <row r="52" spans="1:12" s="46" customFormat="1" ht="21" customHeight="1" thickTop="1">
      <c r="A52" s="63">
        <v>2.2000000000000002</v>
      </c>
      <c r="B52" s="64" t="s">
        <v>155</v>
      </c>
      <c r="C52" s="249"/>
      <c r="D52" s="63"/>
      <c r="E52" s="53"/>
      <c r="F52" s="26"/>
      <c r="G52" s="53"/>
      <c r="H52" s="26"/>
      <c r="I52" s="54"/>
      <c r="J52" s="251"/>
      <c r="K52" s="276"/>
      <c r="L52" s="276"/>
    </row>
    <row r="53" spans="1:12" s="17" customFormat="1" ht="21" customHeight="1">
      <c r="A53" s="63" t="s">
        <v>127</v>
      </c>
      <c r="B53" s="259" t="s">
        <v>188</v>
      </c>
      <c r="C53" s="260"/>
      <c r="D53" s="261"/>
      <c r="E53" s="262"/>
      <c r="F53" s="68"/>
      <c r="G53" s="262"/>
      <c r="H53" s="68"/>
      <c r="I53" s="263"/>
      <c r="J53" s="251"/>
      <c r="K53" s="277"/>
      <c r="L53" s="277"/>
    </row>
    <row r="54" spans="1:12" s="17" customFormat="1" ht="21" customHeight="1">
      <c r="A54" s="221"/>
      <c r="B54" s="264" t="s">
        <v>742</v>
      </c>
      <c r="C54" s="265">
        <v>65</v>
      </c>
      <c r="D54" s="266" t="s">
        <v>17</v>
      </c>
      <c r="E54" s="51"/>
      <c r="F54" s="29">
        <f>ROUND(E54*C54,2)</f>
        <v>0</v>
      </c>
      <c r="G54" s="51"/>
      <c r="H54" s="29">
        <f>ROUND(G54*C54,2)</f>
        <v>0</v>
      </c>
      <c r="I54" s="65">
        <f>+F54+H54</f>
        <v>0</v>
      </c>
      <c r="J54" s="16"/>
      <c r="K54" s="277"/>
      <c r="L54" s="277"/>
    </row>
    <row r="55" spans="1:12" s="17" customFormat="1" ht="21" customHeight="1">
      <c r="A55" s="221"/>
      <c r="B55" s="267" t="s">
        <v>189</v>
      </c>
      <c r="C55" s="265">
        <v>65</v>
      </c>
      <c r="D55" s="266" t="s">
        <v>17</v>
      </c>
      <c r="E55" s="51"/>
      <c r="F55" s="29">
        <f t="shared" ref="F55:F82" si="7">ROUND(E55*C55,2)</f>
        <v>0</v>
      </c>
      <c r="G55" s="572"/>
      <c r="H55" s="29">
        <f t="shared" ref="H55:H82" si="8">ROUND(G55*C55,2)</f>
        <v>0</v>
      </c>
      <c r="I55" s="65">
        <f t="shared" ref="I55:I82" si="9">+F55+H55</f>
        <v>0</v>
      </c>
      <c r="J55" s="213"/>
      <c r="K55" s="277"/>
      <c r="L55" s="277"/>
    </row>
    <row r="56" spans="1:12" s="12" customFormat="1" ht="21" customHeight="1">
      <c r="A56" s="221"/>
      <c r="B56" s="264" t="s">
        <v>190</v>
      </c>
      <c r="C56" s="265">
        <v>45</v>
      </c>
      <c r="D56" s="266" t="s">
        <v>64</v>
      </c>
      <c r="E56" s="51"/>
      <c r="F56" s="29">
        <f t="shared" si="7"/>
        <v>0</v>
      </c>
      <c r="G56" s="51"/>
      <c r="H56" s="29">
        <f t="shared" si="8"/>
        <v>0</v>
      </c>
      <c r="I56" s="65">
        <f t="shared" si="9"/>
        <v>0</v>
      </c>
      <c r="J56" s="16"/>
      <c r="K56" s="278"/>
      <c r="L56" s="278"/>
    </row>
    <row r="57" spans="1:12" s="17" customFormat="1" ht="21" customHeight="1">
      <c r="A57" s="221"/>
      <c r="B57" s="267" t="s">
        <v>65</v>
      </c>
      <c r="C57" s="265">
        <v>7</v>
      </c>
      <c r="D57" s="266" t="s">
        <v>64</v>
      </c>
      <c r="E57" s="51"/>
      <c r="F57" s="29">
        <f t="shared" si="7"/>
        <v>0</v>
      </c>
      <c r="G57" s="69"/>
      <c r="H57" s="29">
        <f t="shared" si="8"/>
        <v>0</v>
      </c>
      <c r="I57" s="65">
        <f t="shared" si="9"/>
        <v>0</v>
      </c>
      <c r="J57" s="16"/>
      <c r="K57" s="277"/>
      <c r="L57" s="277"/>
    </row>
    <row r="58" spans="1:12" s="12" customFormat="1" ht="21" customHeight="1">
      <c r="A58" s="221"/>
      <c r="B58" s="264" t="s">
        <v>152</v>
      </c>
      <c r="C58" s="265">
        <v>3</v>
      </c>
      <c r="D58" s="266" t="s">
        <v>64</v>
      </c>
      <c r="E58" s="51"/>
      <c r="F58" s="29">
        <f t="shared" si="7"/>
        <v>0</v>
      </c>
      <c r="G58" s="51"/>
      <c r="H58" s="29">
        <f t="shared" si="8"/>
        <v>0</v>
      </c>
      <c r="I58" s="65">
        <f t="shared" si="9"/>
        <v>0</v>
      </c>
      <c r="J58" s="16"/>
      <c r="K58" s="278"/>
      <c r="L58" s="278"/>
    </row>
    <row r="59" spans="1:12" s="12" customFormat="1" ht="21" customHeight="1">
      <c r="A59" s="221"/>
      <c r="B59" s="264" t="s">
        <v>669</v>
      </c>
      <c r="C59" s="265">
        <v>89</v>
      </c>
      <c r="D59" s="266" t="s">
        <v>64</v>
      </c>
      <c r="E59" s="51"/>
      <c r="F59" s="29">
        <f t="shared" si="7"/>
        <v>0</v>
      </c>
      <c r="G59" s="51"/>
      <c r="H59" s="29">
        <f t="shared" si="8"/>
        <v>0</v>
      </c>
      <c r="I59" s="65">
        <f t="shared" si="9"/>
        <v>0</v>
      </c>
      <c r="J59" s="16"/>
      <c r="K59" s="278"/>
      <c r="L59" s="278"/>
    </row>
    <row r="60" spans="1:12" s="12" customFormat="1" ht="21" customHeight="1">
      <c r="A60" s="221"/>
      <c r="B60" s="264" t="s">
        <v>670</v>
      </c>
      <c r="C60" s="265">
        <v>283</v>
      </c>
      <c r="D60" s="266" t="s">
        <v>64</v>
      </c>
      <c r="E60" s="51"/>
      <c r="F60" s="29">
        <f t="shared" si="7"/>
        <v>0</v>
      </c>
      <c r="G60" s="51"/>
      <c r="H60" s="29">
        <f t="shared" si="8"/>
        <v>0</v>
      </c>
      <c r="I60" s="65">
        <f t="shared" si="9"/>
        <v>0</v>
      </c>
      <c r="J60" s="16"/>
      <c r="K60" s="278"/>
      <c r="L60" s="278"/>
    </row>
    <row r="61" spans="1:12" s="12" customFormat="1" ht="21" customHeight="1">
      <c r="A61" s="221"/>
      <c r="B61" s="264" t="s">
        <v>73</v>
      </c>
      <c r="C61" s="265"/>
      <c r="D61" s="266"/>
      <c r="E61" s="51"/>
      <c r="F61" s="29"/>
      <c r="G61" s="69"/>
      <c r="H61" s="29"/>
      <c r="I61" s="65"/>
      <c r="J61" s="16"/>
      <c r="K61" s="278"/>
      <c r="L61" s="278"/>
    </row>
    <row r="62" spans="1:12" s="12" customFormat="1" ht="21" customHeight="1">
      <c r="A62" s="221"/>
      <c r="B62" s="267" t="s">
        <v>125</v>
      </c>
      <c r="C62" s="265">
        <v>98</v>
      </c>
      <c r="D62" s="266" t="s">
        <v>68</v>
      </c>
      <c r="E62" s="51"/>
      <c r="F62" s="29">
        <f t="shared" si="7"/>
        <v>0</v>
      </c>
      <c r="G62" s="69"/>
      <c r="H62" s="29">
        <f t="shared" si="8"/>
        <v>0</v>
      </c>
      <c r="I62" s="65">
        <f t="shared" si="9"/>
        <v>0</v>
      </c>
      <c r="J62" s="16"/>
      <c r="K62" s="278"/>
      <c r="L62" s="278"/>
    </row>
    <row r="63" spans="1:12" s="12" customFormat="1" ht="21" customHeight="1">
      <c r="A63" s="221"/>
      <c r="B63" s="267" t="s">
        <v>74</v>
      </c>
      <c r="C63" s="265">
        <v>3552</v>
      </c>
      <c r="D63" s="266" t="s">
        <v>68</v>
      </c>
      <c r="E63" s="51"/>
      <c r="F63" s="29">
        <f t="shared" si="7"/>
        <v>0</v>
      </c>
      <c r="G63" s="69"/>
      <c r="H63" s="29">
        <f t="shared" si="8"/>
        <v>0</v>
      </c>
      <c r="I63" s="65">
        <f t="shared" si="9"/>
        <v>0</v>
      </c>
      <c r="J63" s="16"/>
      <c r="K63" s="278"/>
      <c r="L63" s="278"/>
    </row>
    <row r="64" spans="1:12" s="12" customFormat="1" ht="21" customHeight="1">
      <c r="A64" s="221"/>
      <c r="B64" s="264" t="s">
        <v>66</v>
      </c>
      <c r="C64" s="265"/>
      <c r="D64" s="266"/>
      <c r="E64" s="51"/>
      <c r="F64" s="29"/>
      <c r="G64" s="69"/>
      <c r="H64" s="29"/>
      <c r="I64" s="65"/>
      <c r="J64" s="16"/>
      <c r="K64" s="278"/>
      <c r="L64" s="278"/>
    </row>
    <row r="65" spans="1:12" s="12" customFormat="1" ht="21" customHeight="1">
      <c r="A65" s="221"/>
      <c r="B65" s="267" t="s">
        <v>67</v>
      </c>
      <c r="C65" s="265">
        <v>27512</v>
      </c>
      <c r="D65" s="266" t="s">
        <v>68</v>
      </c>
      <c r="E65" s="51"/>
      <c r="F65" s="29">
        <f t="shared" si="7"/>
        <v>0</v>
      </c>
      <c r="G65" s="51"/>
      <c r="H65" s="29">
        <f t="shared" si="8"/>
        <v>0</v>
      </c>
      <c r="I65" s="65">
        <f t="shared" si="9"/>
        <v>0</v>
      </c>
      <c r="J65" s="16"/>
      <c r="K65" s="278"/>
      <c r="L65" s="278"/>
    </row>
    <row r="66" spans="1:12" s="12" customFormat="1" ht="21" customHeight="1">
      <c r="A66" s="221"/>
      <c r="B66" s="267" t="s">
        <v>69</v>
      </c>
      <c r="C66" s="265">
        <v>7881</v>
      </c>
      <c r="D66" s="266" t="s">
        <v>68</v>
      </c>
      <c r="E66" s="51"/>
      <c r="F66" s="29">
        <f t="shared" si="7"/>
        <v>0</v>
      </c>
      <c r="G66" s="51"/>
      <c r="H66" s="29">
        <f t="shared" si="8"/>
        <v>0</v>
      </c>
      <c r="I66" s="65">
        <f t="shared" si="9"/>
        <v>0</v>
      </c>
      <c r="J66" s="16"/>
      <c r="K66" s="278"/>
      <c r="L66" s="278"/>
    </row>
    <row r="67" spans="1:12" s="12" customFormat="1" ht="21" customHeight="1">
      <c r="A67" s="221"/>
      <c r="B67" s="267" t="s">
        <v>75</v>
      </c>
      <c r="C67" s="265">
        <v>4519</v>
      </c>
      <c r="D67" s="266" t="s">
        <v>68</v>
      </c>
      <c r="E67" s="51"/>
      <c r="F67" s="29">
        <f t="shared" si="7"/>
        <v>0</v>
      </c>
      <c r="G67" s="69"/>
      <c r="H67" s="29">
        <f t="shared" si="8"/>
        <v>0</v>
      </c>
      <c r="I67" s="65">
        <f t="shared" si="9"/>
        <v>0</v>
      </c>
      <c r="J67" s="16"/>
    </row>
    <row r="68" spans="1:12" s="12" customFormat="1" ht="21" customHeight="1">
      <c r="A68" s="221"/>
      <c r="B68" s="267" t="s">
        <v>307</v>
      </c>
      <c r="C68" s="265">
        <v>0</v>
      </c>
      <c r="D68" s="266" t="s">
        <v>68</v>
      </c>
      <c r="E68" s="51"/>
      <c r="F68" s="29">
        <f t="shared" si="7"/>
        <v>0</v>
      </c>
      <c r="G68" s="69"/>
      <c r="H68" s="29">
        <f t="shared" si="8"/>
        <v>0</v>
      </c>
      <c r="I68" s="65">
        <f t="shared" si="9"/>
        <v>0</v>
      </c>
      <c r="J68" s="16"/>
    </row>
    <row r="69" spans="1:12" s="12" customFormat="1" ht="21" customHeight="1">
      <c r="A69" s="221"/>
      <c r="B69" s="264" t="s">
        <v>72</v>
      </c>
      <c r="C69" s="265">
        <v>1306.8599999999999</v>
      </c>
      <c r="D69" s="266" t="s">
        <v>68</v>
      </c>
      <c r="E69" s="51"/>
      <c r="F69" s="29">
        <f t="shared" si="7"/>
        <v>0</v>
      </c>
      <c r="G69" s="51"/>
      <c r="H69" s="29">
        <f t="shared" si="8"/>
        <v>0</v>
      </c>
      <c r="I69" s="65">
        <f t="shared" si="9"/>
        <v>0</v>
      </c>
      <c r="J69" s="16"/>
    </row>
    <row r="70" spans="1:12" s="12" customFormat="1" ht="21" customHeight="1">
      <c r="A70" s="221"/>
      <c r="B70" s="264" t="s">
        <v>70</v>
      </c>
      <c r="C70" s="265">
        <v>2063</v>
      </c>
      <c r="D70" s="266" t="s">
        <v>10</v>
      </c>
      <c r="E70" s="51"/>
      <c r="F70" s="29">
        <f t="shared" si="7"/>
        <v>0</v>
      </c>
      <c r="G70" s="51"/>
      <c r="H70" s="29">
        <f t="shared" si="8"/>
        <v>0</v>
      </c>
      <c r="I70" s="65">
        <f t="shared" si="9"/>
        <v>0</v>
      </c>
      <c r="J70" s="16"/>
    </row>
    <row r="71" spans="1:12" s="12" customFormat="1" ht="21" customHeight="1">
      <c r="A71" s="221"/>
      <c r="B71" s="264" t="s">
        <v>71</v>
      </c>
      <c r="C71" s="265">
        <v>515.75</v>
      </c>
      <c r="D71" s="266" t="s">
        <v>68</v>
      </c>
      <c r="E71" s="51"/>
      <c r="F71" s="29">
        <f t="shared" si="7"/>
        <v>0</v>
      </c>
      <c r="G71" s="51"/>
      <c r="H71" s="29">
        <f t="shared" si="8"/>
        <v>0</v>
      </c>
      <c r="I71" s="65">
        <f t="shared" si="9"/>
        <v>0</v>
      </c>
      <c r="J71" s="16"/>
    </row>
    <row r="72" spans="1:12" s="12" customFormat="1" ht="21" customHeight="1">
      <c r="A72" s="221"/>
      <c r="B72" s="267" t="s">
        <v>187</v>
      </c>
      <c r="C72" s="265">
        <v>1453</v>
      </c>
      <c r="D72" s="266" t="s">
        <v>10</v>
      </c>
      <c r="E72" s="51"/>
      <c r="F72" s="29">
        <f t="shared" si="7"/>
        <v>0</v>
      </c>
      <c r="G72" s="69"/>
      <c r="H72" s="29">
        <f t="shared" si="8"/>
        <v>0</v>
      </c>
      <c r="I72" s="65">
        <f t="shared" si="9"/>
        <v>0</v>
      </c>
      <c r="J72" s="16"/>
    </row>
    <row r="73" spans="1:12" s="12" customFormat="1" ht="21" customHeight="1">
      <c r="A73" s="221"/>
      <c r="B73" s="267" t="s">
        <v>308</v>
      </c>
      <c r="C73" s="265">
        <v>1</v>
      </c>
      <c r="D73" s="266" t="s">
        <v>17</v>
      </c>
      <c r="E73" s="51"/>
      <c r="F73" s="29">
        <f t="shared" si="7"/>
        <v>0</v>
      </c>
      <c r="G73" s="69"/>
      <c r="H73" s="29">
        <f t="shared" si="8"/>
        <v>0</v>
      </c>
      <c r="I73" s="65">
        <f t="shared" si="9"/>
        <v>0</v>
      </c>
      <c r="J73" s="16"/>
    </row>
    <row r="74" spans="1:12" s="12" customFormat="1" ht="21" customHeight="1">
      <c r="A74" s="221"/>
      <c r="B74" s="267" t="s">
        <v>309</v>
      </c>
      <c r="C74" s="265">
        <f>65-C73</f>
        <v>64</v>
      </c>
      <c r="D74" s="266" t="s">
        <v>17</v>
      </c>
      <c r="E74" s="51"/>
      <c r="F74" s="29">
        <f t="shared" si="7"/>
        <v>0</v>
      </c>
      <c r="G74" s="69"/>
      <c r="H74" s="29">
        <f t="shared" si="8"/>
        <v>0</v>
      </c>
      <c r="I74" s="65">
        <f t="shared" si="9"/>
        <v>0</v>
      </c>
      <c r="J74" s="16"/>
    </row>
    <row r="75" spans="1:12" s="12" customFormat="1" ht="21" customHeight="1">
      <c r="A75" s="221"/>
      <c r="B75" s="267" t="s">
        <v>310</v>
      </c>
      <c r="C75" s="265">
        <v>590</v>
      </c>
      <c r="D75" s="266" t="s">
        <v>10</v>
      </c>
      <c r="E75" s="70"/>
      <c r="F75" s="29">
        <f t="shared" si="7"/>
        <v>0</v>
      </c>
      <c r="G75" s="268"/>
      <c r="H75" s="29">
        <f t="shared" si="8"/>
        <v>0</v>
      </c>
      <c r="I75" s="65">
        <f t="shared" si="9"/>
        <v>0</v>
      </c>
      <c r="J75" s="16"/>
    </row>
    <row r="76" spans="1:12" s="12" customFormat="1" ht="21" customHeight="1">
      <c r="A76" s="269" t="s">
        <v>312</v>
      </c>
      <c r="B76" s="270" t="s">
        <v>76</v>
      </c>
      <c r="C76" s="265"/>
      <c r="D76" s="271"/>
      <c r="E76" s="71"/>
      <c r="F76" s="29"/>
      <c r="G76" s="71"/>
      <c r="H76" s="29"/>
      <c r="I76" s="65"/>
      <c r="J76" s="16"/>
    </row>
    <row r="77" spans="1:12" s="12" customFormat="1" ht="21" customHeight="1">
      <c r="A77" s="221"/>
      <c r="B77" s="267" t="s">
        <v>665</v>
      </c>
      <c r="C77" s="265">
        <v>3408</v>
      </c>
      <c r="D77" s="56" t="s">
        <v>68</v>
      </c>
      <c r="E77" s="72"/>
      <c r="F77" s="29">
        <f t="shared" si="7"/>
        <v>0</v>
      </c>
      <c r="G77" s="73"/>
      <c r="H77" s="29">
        <f t="shared" si="8"/>
        <v>0</v>
      </c>
      <c r="I77" s="65">
        <f t="shared" si="9"/>
        <v>0</v>
      </c>
      <c r="J77" s="16"/>
    </row>
    <row r="78" spans="1:12" s="12" customFormat="1" ht="21" customHeight="1">
      <c r="A78" s="221"/>
      <c r="B78" s="267" t="s">
        <v>666</v>
      </c>
      <c r="C78" s="265">
        <v>5679</v>
      </c>
      <c r="D78" s="56" t="s">
        <v>68</v>
      </c>
      <c r="E78" s="72"/>
      <c r="F78" s="29">
        <f t="shared" si="7"/>
        <v>0</v>
      </c>
      <c r="G78" s="73"/>
      <c r="H78" s="29">
        <f t="shared" si="8"/>
        <v>0</v>
      </c>
      <c r="I78" s="65">
        <f t="shared" si="9"/>
        <v>0</v>
      </c>
      <c r="J78" s="16"/>
    </row>
    <row r="79" spans="1:12" s="12" customFormat="1" ht="21" customHeight="1">
      <c r="A79" s="221"/>
      <c r="B79" s="267" t="s">
        <v>667</v>
      </c>
      <c r="C79" s="265">
        <v>3411</v>
      </c>
      <c r="D79" s="56" t="s">
        <v>68</v>
      </c>
      <c r="E79" s="72"/>
      <c r="F79" s="29">
        <f t="shared" si="7"/>
        <v>0</v>
      </c>
      <c r="G79" s="73"/>
      <c r="H79" s="29">
        <f t="shared" si="8"/>
        <v>0</v>
      </c>
      <c r="I79" s="65">
        <f t="shared" si="9"/>
        <v>0</v>
      </c>
      <c r="J79" s="16"/>
    </row>
    <row r="80" spans="1:12" s="12" customFormat="1" ht="21" customHeight="1">
      <c r="A80" s="221"/>
      <c r="B80" s="267" t="s">
        <v>668</v>
      </c>
      <c r="C80" s="265">
        <v>1079</v>
      </c>
      <c r="D80" s="56" t="s">
        <v>68</v>
      </c>
      <c r="E80" s="72"/>
      <c r="F80" s="29">
        <f t="shared" si="7"/>
        <v>0</v>
      </c>
      <c r="G80" s="73"/>
      <c r="H80" s="29">
        <f t="shared" si="8"/>
        <v>0</v>
      </c>
      <c r="I80" s="65">
        <f t="shared" si="9"/>
        <v>0</v>
      </c>
      <c r="J80" s="16"/>
    </row>
    <row r="81" spans="1:12" s="12" customFormat="1" ht="21" customHeight="1">
      <c r="A81" s="221"/>
      <c r="B81" s="272" t="s">
        <v>77</v>
      </c>
      <c r="C81" s="265">
        <v>1</v>
      </c>
      <c r="D81" s="266" t="s">
        <v>42</v>
      </c>
      <c r="E81" s="51"/>
      <c r="F81" s="29">
        <f t="shared" si="7"/>
        <v>0</v>
      </c>
      <c r="G81" s="72"/>
      <c r="H81" s="29">
        <f t="shared" si="8"/>
        <v>0</v>
      </c>
      <c r="I81" s="65">
        <f t="shared" si="9"/>
        <v>0</v>
      </c>
      <c r="J81" s="16"/>
    </row>
    <row r="82" spans="1:12" s="12" customFormat="1" ht="21" customHeight="1">
      <c r="A82" s="221"/>
      <c r="B82" s="272" t="s">
        <v>311</v>
      </c>
      <c r="C82" s="265">
        <v>1</v>
      </c>
      <c r="D82" s="266" t="s">
        <v>42</v>
      </c>
      <c r="E82" s="51"/>
      <c r="F82" s="29">
        <f t="shared" si="7"/>
        <v>0</v>
      </c>
      <c r="G82" s="69"/>
      <c r="H82" s="29">
        <f t="shared" si="8"/>
        <v>0</v>
      </c>
      <c r="I82" s="65">
        <f t="shared" si="9"/>
        <v>0</v>
      </c>
      <c r="J82" s="16"/>
    </row>
    <row r="83" spans="1:12" s="12" customFormat="1" ht="21" customHeight="1">
      <c r="A83" s="231"/>
      <c r="B83" s="273"/>
      <c r="C83" s="231"/>
      <c r="D83" s="231"/>
      <c r="E83" s="235"/>
      <c r="F83" s="30"/>
      <c r="G83" s="235"/>
      <c r="H83" s="30"/>
      <c r="I83" s="274"/>
      <c r="J83" s="236"/>
    </row>
    <row r="84" spans="1:12" s="12" customFormat="1" ht="21" customHeight="1" thickBot="1">
      <c r="A84" s="74"/>
      <c r="B84" s="75" t="str">
        <f>"รวมจำนวน 1 อาคาร (อาคารบุคลากร) "&amp;B18</f>
        <v>รวมจำนวน 1 อาคาร (อาคารบุคลากร) หมวดงานวิศวกรรมโครงสร้าง</v>
      </c>
      <c r="C84" s="76"/>
      <c r="D84" s="74"/>
      <c r="E84" s="77"/>
      <c r="F84" s="78">
        <f>SUM(F54:F83)</f>
        <v>0</v>
      </c>
      <c r="G84" s="77"/>
      <c r="H84" s="78">
        <f>SUM(H54:H83)</f>
        <v>0</v>
      </c>
      <c r="I84" s="78">
        <f>SUM(I54:I83)</f>
        <v>0</v>
      </c>
      <c r="J84" s="41"/>
    </row>
    <row r="85" spans="1:12" s="46" customFormat="1" ht="21" customHeight="1" thickTop="1">
      <c r="A85" s="63">
        <v>2.2999999999999998</v>
      </c>
      <c r="B85" s="64" t="s">
        <v>156</v>
      </c>
      <c r="C85" s="249"/>
      <c r="D85" s="63"/>
      <c r="E85" s="53"/>
      <c r="F85" s="26"/>
      <c r="G85" s="53"/>
      <c r="H85" s="26"/>
      <c r="I85" s="54"/>
      <c r="J85" s="251"/>
    </row>
    <row r="86" spans="1:12" s="17" customFormat="1" ht="21" customHeight="1">
      <c r="A86" s="63" t="s">
        <v>127</v>
      </c>
      <c r="B86" s="259" t="s">
        <v>188</v>
      </c>
      <c r="C86" s="260"/>
      <c r="D86" s="261"/>
      <c r="E86" s="262"/>
      <c r="F86" s="68"/>
      <c r="G86" s="262"/>
      <c r="H86" s="68"/>
      <c r="I86" s="263"/>
      <c r="J86" s="251"/>
      <c r="K86" s="277"/>
      <c r="L86" s="277"/>
    </row>
    <row r="87" spans="1:12" s="17" customFormat="1" ht="21" customHeight="1">
      <c r="A87" s="221"/>
      <c r="B87" s="264" t="s">
        <v>742</v>
      </c>
      <c r="C87" s="265">
        <v>43</v>
      </c>
      <c r="D87" s="266" t="s">
        <v>17</v>
      </c>
      <c r="E87" s="51"/>
      <c r="F87" s="29">
        <f>ROUND(E87*C87,2)</f>
        <v>0</v>
      </c>
      <c r="G87" s="51"/>
      <c r="H87" s="29">
        <f>ROUND(G87*C87,2)</f>
        <v>0</v>
      </c>
      <c r="I87" s="65">
        <f>+F87+H87</f>
        <v>0</v>
      </c>
      <c r="J87" s="16"/>
      <c r="K87" s="277"/>
      <c r="L87" s="277"/>
    </row>
    <row r="88" spans="1:12" s="17" customFormat="1" ht="21" customHeight="1">
      <c r="A88" s="221"/>
      <c r="B88" s="267" t="s">
        <v>189</v>
      </c>
      <c r="C88" s="265">
        <v>43</v>
      </c>
      <c r="D88" s="266" t="s">
        <v>17</v>
      </c>
      <c r="E88" s="51"/>
      <c r="F88" s="29">
        <f t="shared" ref="F88:F115" si="10">ROUND(E88*C88,2)</f>
        <v>0</v>
      </c>
      <c r="G88" s="572"/>
      <c r="H88" s="29">
        <f t="shared" ref="H88:H115" si="11">ROUND(G88*C88,2)</f>
        <v>0</v>
      </c>
      <c r="I88" s="65">
        <f t="shared" ref="I88:I115" si="12">+F88+H88</f>
        <v>0</v>
      </c>
      <c r="J88" s="16"/>
      <c r="K88" s="277"/>
      <c r="L88" s="277"/>
    </row>
    <row r="89" spans="1:12" s="12" customFormat="1" ht="21" customHeight="1">
      <c r="A89" s="221"/>
      <c r="B89" s="264" t="s">
        <v>190</v>
      </c>
      <c r="C89" s="265">
        <v>25</v>
      </c>
      <c r="D89" s="266" t="s">
        <v>64</v>
      </c>
      <c r="E89" s="51"/>
      <c r="F89" s="29">
        <f t="shared" si="10"/>
        <v>0</v>
      </c>
      <c r="G89" s="51"/>
      <c r="H89" s="29">
        <f t="shared" si="11"/>
        <v>0</v>
      </c>
      <c r="I89" s="65">
        <f t="shared" si="12"/>
        <v>0</v>
      </c>
      <c r="J89" s="16"/>
      <c r="K89" s="278"/>
      <c r="L89" s="278"/>
    </row>
    <row r="90" spans="1:12" s="17" customFormat="1" ht="21" customHeight="1">
      <c r="A90" s="221"/>
      <c r="B90" s="267" t="s">
        <v>65</v>
      </c>
      <c r="C90" s="265">
        <v>4</v>
      </c>
      <c r="D90" s="266" t="s">
        <v>64</v>
      </c>
      <c r="E90" s="51"/>
      <c r="F90" s="29">
        <f t="shared" si="10"/>
        <v>0</v>
      </c>
      <c r="G90" s="69"/>
      <c r="H90" s="29">
        <f t="shared" si="11"/>
        <v>0</v>
      </c>
      <c r="I90" s="65">
        <f t="shared" si="12"/>
        <v>0</v>
      </c>
      <c r="J90" s="16"/>
      <c r="K90" s="277"/>
      <c r="L90" s="277"/>
    </row>
    <row r="91" spans="1:12" s="12" customFormat="1" ht="21" customHeight="1">
      <c r="A91" s="221"/>
      <c r="B91" s="264" t="s">
        <v>152</v>
      </c>
      <c r="C91" s="265">
        <v>2</v>
      </c>
      <c r="D91" s="266" t="s">
        <v>64</v>
      </c>
      <c r="E91" s="51"/>
      <c r="F91" s="29">
        <f t="shared" si="10"/>
        <v>0</v>
      </c>
      <c r="G91" s="51"/>
      <c r="H91" s="29">
        <f t="shared" si="11"/>
        <v>0</v>
      </c>
      <c r="I91" s="65">
        <f t="shared" si="12"/>
        <v>0</v>
      </c>
      <c r="J91" s="16"/>
      <c r="K91" s="278"/>
      <c r="L91" s="278"/>
    </row>
    <row r="92" spans="1:12" s="12" customFormat="1" ht="21" customHeight="1">
      <c r="A92" s="221"/>
      <c r="B92" s="264" t="s">
        <v>669</v>
      </c>
      <c r="C92" s="265">
        <v>79</v>
      </c>
      <c r="D92" s="266" t="s">
        <v>64</v>
      </c>
      <c r="E92" s="51"/>
      <c r="F92" s="29">
        <f t="shared" si="10"/>
        <v>0</v>
      </c>
      <c r="G92" s="51"/>
      <c r="H92" s="29">
        <f t="shared" si="11"/>
        <v>0</v>
      </c>
      <c r="I92" s="65">
        <f t="shared" si="12"/>
        <v>0</v>
      </c>
      <c r="J92" s="16"/>
      <c r="K92" s="278"/>
      <c r="L92" s="278"/>
    </row>
    <row r="93" spans="1:12" s="12" customFormat="1" ht="21" customHeight="1">
      <c r="A93" s="221"/>
      <c r="B93" s="264" t="s">
        <v>670</v>
      </c>
      <c r="C93" s="265">
        <v>157</v>
      </c>
      <c r="D93" s="266" t="s">
        <v>64</v>
      </c>
      <c r="E93" s="51"/>
      <c r="F93" s="29">
        <f t="shared" si="10"/>
        <v>0</v>
      </c>
      <c r="G93" s="51"/>
      <c r="H93" s="29">
        <f t="shared" si="11"/>
        <v>0</v>
      </c>
      <c r="I93" s="65">
        <f t="shared" si="12"/>
        <v>0</v>
      </c>
      <c r="J93" s="16"/>
      <c r="K93" s="278"/>
      <c r="L93" s="278"/>
    </row>
    <row r="94" spans="1:12" s="12" customFormat="1" ht="21" customHeight="1">
      <c r="A94" s="221"/>
      <c r="B94" s="264" t="s">
        <v>73</v>
      </c>
      <c r="C94" s="265"/>
      <c r="D94" s="266"/>
      <c r="E94" s="51"/>
      <c r="F94" s="29">
        <f t="shared" si="10"/>
        <v>0</v>
      </c>
      <c r="G94" s="69"/>
      <c r="H94" s="29">
        <f t="shared" si="11"/>
        <v>0</v>
      </c>
      <c r="I94" s="65">
        <f t="shared" si="12"/>
        <v>0</v>
      </c>
      <c r="J94" s="16"/>
      <c r="K94" s="278"/>
      <c r="L94" s="278"/>
    </row>
    <row r="95" spans="1:12" s="12" customFormat="1" ht="21" customHeight="1">
      <c r="A95" s="221"/>
      <c r="B95" s="267" t="s">
        <v>125</v>
      </c>
      <c r="C95" s="265">
        <v>98</v>
      </c>
      <c r="D95" s="266" t="s">
        <v>68</v>
      </c>
      <c r="E95" s="51"/>
      <c r="F95" s="29">
        <f t="shared" si="10"/>
        <v>0</v>
      </c>
      <c r="G95" s="69"/>
      <c r="H95" s="29">
        <f t="shared" si="11"/>
        <v>0</v>
      </c>
      <c r="I95" s="65">
        <f t="shared" si="12"/>
        <v>0</v>
      </c>
      <c r="J95" s="16"/>
      <c r="K95" s="278"/>
      <c r="L95" s="278"/>
    </row>
    <row r="96" spans="1:12" s="12" customFormat="1" ht="21" customHeight="1">
      <c r="A96" s="221"/>
      <c r="B96" s="267" t="s">
        <v>74</v>
      </c>
      <c r="C96" s="265">
        <v>4126</v>
      </c>
      <c r="D96" s="266" t="s">
        <v>68</v>
      </c>
      <c r="E96" s="51"/>
      <c r="F96" s="29">
        <f t="shared" si="10"/>
        <v>0</v>
      </c>
      <c r="G96" s="69"/>
      <c r="H96" s="29">
        <f t="shared" si="11"/>
        <v>0</v>
      </c>
      <c r="I96" s="65">
        <f t="shared" si="12"/>
        <v>0</v>
      </c>
      <c r="J96" s="16"/>
      <c r="K96" s="278"/>
      <c r="L96" s="278"/>
    </row>
    <row r="97" spans="1:12" s="12" customFormat="1" ht="21" customHeight="1">
      <c r="A97" s="221"/>
      <c r="B97" s="264" t="s">
        <v>66</v>
      </c>
      <c r="C97" s="265"/>
      <c r="D97" s="266"/>
      <c r="E97" s="51"/>
      <c r="F97" s="29">
        <f t="shared" si="10"/>
        <v>0</v>
      </c>
      <c r="G97" s="69"/>
      <c r="H97" s="29">
        <f t="shared" si="11"/>
        <v>0</v>
      </c>
      <c r="I97" s="65">
        <f t="shared" si="12"/>
        <v>0</v>
      </c>
      <c r="J97" s="16"/>
      <c r="K97" s="278"/>
      <c r="L97" s="278"/>
    </row>
    <row r="98" spans="1:12" s="12" customFormat="1" ht="21" customHeight="1">
      <c r="A98" s="221"/>
      <c r="B98" s="267" t="s">
        <v>67</v>
      </c>
      <c r="C98" s="265">
        <v>19832</v>
      </c>
      <c r="D98" s="266" t="s">
        <v>68</v>
      </c>
      <c r="E98" s="51"/>
      <c r="F98" s="29">
        <f t="shared" si="10"/>
        <v>0</v>
      </c>
      <c r="G98" s="51"/>
      <c r="H98" s="29">
        <f t="shared" si="11"/>
        <v>0</v>
      </c>
      <c r="I98" s="65">
        <f t="shared" si="12"/>
        <v>0</v>
      </c>
      <c r="J98" s="16"/>
      <c r="K98" s="278"/>
      <c r="L98" s="278"/>
    </row>
    <row r="99" spans="1:12" s="12" customFormat="1" ht="21" customHeight="1">
      <c r="A99" s="221"/>
      <c r="B99" s="267" t="s">
        <v>69</v>
      </c>
      <c r="C99" s="265">
        <v>8411</v>
      </c>
      <c r="D99" s="266" t="s">
        <v>68</v>
      </c>
      <c r="E99" s="51"/>
      <c r="F99" s="29">
        <f t="shared" si="10"/>
        <v>0</v>
      </c>
      <c r="G99" s="51"/>
      <c r="H99" s="29">
        <f t="shared" si="11"/>
        <v>0</v>
      </c>
      <c r="I99" s="65">
        <f t="shared" si="12"/>
        <v>0</v>
      </c>
      <c r="J99" s="16"/>
      <c r="K99" s="278"/>
      <c r="L99" s="278"/>
    </row>
    <row r="100" spans="1:12" s="12" customFormat="1" ht="21" customHeight="1">
      <c r="A100" s="221"/>
      <c r="B100" s="267" t="s">
        <v>75</v>
      </c>
      <c r="C100" s="265">
        <v>3804</v>
      </c>
      <c r="D100" s="266" t="s">
        <v>68</v>
      </c>
      <c r="E100" s="51"/>
      <c r="F100" s="29">
        <f t="shared" si="10"/>
        <v>0</v>
      </c>
      <c r="G100" s="69"/>
      <c r="H100" s="29">
        <f t="shared" si="11"/>
        <v>0</v>
      </c>
      <c r="I100" s="65">
        <f t="shared" si="12"/>
        <v>0</v>
      </c>
      <c r="J100" s="16"/>
    </row>
    <row r="101" spans="1:12" s="12" customFormat="1" ht="21" customHeight="1">
      <c r="A101" s="221"/>
      <c r="B101" s="267" t="s">
        <v>307</v>
      </c>
      <c r="C101" s="265">
        <v>0</v>
      </c>
      <c r="D101" s="266" t="s">
        <v>68</v>
      </c>
      <c r="E101" s="51"/>
      <c r="F101" s="29">
        <f t="shared" si="10"/>
        <v>0</v>
      </c>
      <c r="G101" s="69"/>
      <c r="H101" s="29">
        <f t="shared" si="11"/>
        <v>0</v>
      </c>
      <c r="I101" s="65">
        <f t="shared" si="12"/>
        <v>0</v>
      </c>
      <c r="J101" s="16"/>
    </row>
    <row r="102" spans="1:12" s="12" customFormat="1" ht="21" customHeight="1">
      <c r="A102" s="221"/>
      <c r="B102" s="264" t="s">
        <v>72</v>
      </c>
      <c r="C102" s="265">
        <v>1088.1299999999999</v>
      </c>
      <c r="D102" s="266" t="s">
        <v>68</v>
      </c>
      <c r="E102" s="51"/>
      <c r="F102" s="29">
        <f t="shared" si="10"/>
        <v>0</v>
      </c>
      <c r="G102" s="51"/>
      <c r="H102" s="29">
        <f t="shared" si="11"/>
        <v>0</v>
      </c>
      <c r="I102" s="65">
        <f t="shared" si="12"/>
        <v>0</v>
      </c>
      <c r="J102" s="16"/>
    </row>
    <row r="103" spans="1:12" s="12" customFormat="1" ht="21" customHeight="1">
      <c r="A103" s="221"/>
      <c r="B103" s="264" t="s">
        <v>70</v>
      </c>
      <c r="C103" s="265">
        <v>1510</v>
      </c>
      <c r="D103" s="266" t="s">
        <v>10</v>
      </c>
      <c r="E103" s="51"/>
      <c r="F103" s="29">
        <f t="shared" si="10"/>
        <v>0</v>
      </c>
      <c r="G103" s="51"/>
      <c r="H103" s="29">
        <f t="shared" si="11"/>
        <v>0</v>
      </c>
      <c r="I103" s="65">
        <f t="shared" si="12"/>
        <v>0</v>
      </c>
      <c r="J103" s="16"/>
    </row>
    <row r="104" spans="1:12" s="12" customFormat="1" ht="21" customHeight="1">
      <c r="A104" s="221"/>
      <c r="B104" s="264" t="s">
        <v>71</v>
      </c>
      <c r="C104" s="265">
        <v>377.5</v>
      </c>
      <c r="D104" s="266" t="s">
        <v>68</v>
      </c>
      <c r="E104" s="51"/>
      <c r="F104" s="29">
        <f t="shared" si="10"/>
        <v>0</v>
      </c>
      <c r="G104" s="51"/>
      <c r="H104" s="29">
        <f t="shared" si="11"/>
        <v>0</v>
      </c>
      <c r="I104" s="65">
        <f t="shared" si="12"/>
        <v>0</v>
      </c>
      <c r="J104" s="16"/>
    </row>
    <row r="105" spans="1:12" s="12" customFormat="1" ht="21" customHeight="1">
      <c r="A105" s="221"/>
      <c r="B105" s="267" t="s">
        <v>187</v>
      </c>
      <c r="C105" s="265">
        <v>646</v>
      </c>
      <c r="D105" s="266" t="s">
        <v>10</v>
      </c>
      <c r="E105" s="51"/>
      <c r="F105" s="29">
        <f t="shared" si="10"/>
        <v>0</v>
      </c>
      <c r="G105" s="69"/>
      <c r="H105" s="29">
        <f t="shared" si="11"/>
        <v>0</v>
      </c>
      <c r="I105" s="65">
        <f t="shared" si="12"/>
        <v>0</v>
      </c>
      <c r="J105" s="16"/>
    </row>
    <row r="106" spans="1:12" s="12" customFormat="1" ht="21" customHeight="1">
      <c r="A106" s="221"/>
      <c r="B106" s="267" t="s">
        <v>308</v>
      </c>
      <c r="C106" s="265">
        <v>1</v>
      </c>
      <c r="D106" s="266" t="s">
        <v>17</v>
      </c>
      <c r="E106" s="51"/>
      <c r="F106" s="29">
        <f t="shared" si="10"/>
        <v>0</v>
      </c>
      <c r="G106" s="69"/>
      <c r="H106" s="29">
        <f t="shared" si="11"/>
        <v>0</v>
      </c>
      <c r="I106" s="65">
        <f t="shared" si="12"/>
        <v>0</v>
      </c>
      <c r="J106" s="16"/>
    </row>
    <row r="107" spans="1:12" s="12" customFormat="1" ht="21" customHeight="1">
      <c r="A107" s="221"/>
      <c r="B107" s="267" t="s">
        <v>309</v>
      </c>
      <c r="C107" s="265">
        <f>43-C106</f>
        <v>42</v>
      </c>
      <c r="D107" s="266" t="s">
        <v>17</v>
      </c>
      <c r="E107" s="51"/>
      <c r="F107" s="29">
        <f t="shared" si="10"/>
        <v>0</v>
      </c>
      <c r="G107" s="69"/>
      <c r="H107" s="29">
        <f t="shared" si="11"/>
        <v>0</v>
      </c>
      <c r="I107" s="65">
        <f t="shared" si="12"/>
        <v>0</v>
      </c>
      <c r="J107" s="16"/>
    </row>
    <row r="108" spans="1:12" s="12" customFormat="1" ht="21" customHeight="1">
      <c r="A108" s="221"/>
      <c r="B108" s="267" t="s">
        <v>310</v>
      </c>
      <c r="C108" s="265">
        <v>570</v>
      </c>
      <c r="D108" s="266" t="s">
        <v>10</v>
      </c>
      <c r="E108" s="70"/>
      <c r="F108" s="29">
        <f t="shared" si="10"/>
        <v>0</v>
      </c>
      <c r="G108" s="268"/>
      <c r="H108" s="29">
        <f t="shared" si="11"/>
        <v>0</v>
      </c>
      <c r="I108" s="65">
        <f t="shared" si="12"/>
        <v>0</v>
      </c>
      <c r="J108" s="16"/>
    </row>
    <row r="109" spans="1:12" s="12" customFormat="1" ht="21" customHeight="1">
      <c r="A109" s="269" t="s">
        <v>312</v>
      </c>
      <c r="B109" s="270" t="s">
        <v>76</v>
      </c>
      <c r="C109" s="265"/>
      <c r="D109" s="271"/>
      <c r="E109" s="71"/>
      <c r="F109" s="29">
        <f t="shared" si="10"/>
        <v>0</v>
      </c>
      <c r="G109" s="71"/>
      <c r="H109" s="29">
        <f t="shared" si="11"/>
        <v>0</v>
      </c>
      <c r="I109" s="65">
        <f t="shared" si="12"/>
        <v>0</v>
      </c>
      <c r="J109" s="16"/>
    </row>
    <row r="110" spans="1:12" s="12" customFormat="1" ht="21" customHeight="1">
      <c r="A110" s="221"/>
      <c r="B110" s="267" t="s">
        <v>665</v>
      </c>
      <c r="C110" s="265">
        <v>3408</v>
      </c>
      <c r="D110" s="56" t="s">
        <v>68</v>
      </c>
      <c r="E110" s="72"/>
      <c r="F110" s="29">
        <f t="shared" si="10"/>
        <v>0</v>
      </c>
      <c r="G110" s="73"/>
      <c r="H110" s="29">
        <f t="shared" si="11"/>
        <v>0</v>
      </c>
      <c r="I110" s="65">
        <f t="shared" si="12"/>
        <v>0</v>
      </c>
      <c r="J110" s="16"/>
    </row>
    <row r="111" spans="1:12" s="12" customFormat="1" ht="21" customHeight="1">
      <c r="A111" s="221"/>
      <c r="B111" s="267" t="s">
        <v>666</v>
      </c>
      <c r="C111" s="265">
        <v>6247</v>
      </c>
      <c r="D111" s="56" t="s">
        <v>68</v>
      </c>
      <c r="E111" s="72"/>
      <c r="F111" s="29">
        <f t="shared" si="10"/>
        <v>0</v>
      </c>
      <c r="G111" s="73"/>
      <c r="H111" s="29">
        <f t="shared" si="11"/>
        <v>0</v>
      </c>
      <c r="I111" s="65">
        <f t="shared" si="12"/>
        <v>0</v>
      </c>
      <c r="J111" s="16"/>
    </row>
    <row r="112" spans="1:12" s="12" customFormat="1" ht="21" customHeight="1">
      <c r="A112" s="221"/>
      <c r="B112" s="267" t="s">
        <v>667</v>
      </c>
      <c r="C112" s="265">
        <v>4263</v>
      </c>
      <c r="D112" s="56" t="s">
        <v>68</v>
      </c>
      <c r="E112" s="72"/>
      <c r="F112" s="29">
        <f t="shared" si="10"/>
        <v>0</v>
      </c>
      <c r="G112" s="73"/>
      <c r="H112" s="29">
        <f t="shared" si="11"/>
        <v>0</v>
      </c>
      <c r="I112" s="65">
        <f t="shared" si="12"/>
        <v>0</v>
      </c>
      <c r="J112" s="16"/>
    </row>
    <row r="113" spans="1:10" s="12" customFormat="1" ht="21" customHeight="1">
      <c r="A113" s="221"/>
      <c r="B113" s="267" t="s">
        <v>668</v>
      </c>
      <c r="C113" s="265">
        <v>668</v>
      </c>
      <c r="D113" s="56" t="s">
        <v>68</v>
      </c>
      <c r="E113" s="72"/>
      <c r="F113" s="29">
        <f t="shared" si="10"/>
        <v>0</v>
      </c>
      <c r="G113" s="73"/>
      <c r="H113" s="29">
        <f t="shared" si="11"/>
        <v>0</v>
      </c>
      <c r="I113" s="65">
        <f t="shared" si="12"/>
        <v>0</v>
      </c>
      <c r="J113" s="16"/>
    </row>
    <row r="114" spans="1:10" s="12" customFormat="1" ht="21" customHeight="1">
      <c r="A114" s="221"/>
      <c r="B114" s="272" t="s">
        <v>77</v>
      </c>
      <c r="C114" s="265">
        <v>1</v>
      </c>
      <c r="D114" s="266" t="s">
        <v>42</v>
      </c>
      <c r="E114" s="51"/>
      <c r="F114" s="29">
        <f t="shared" si="10"/>
        <v>0</v>
      </c>
      <c r="G114" s="72"/>
      <c r="H114" s="29">
        <f t="shared" si="11"/>
        <v>0</v>
      </c>
      <c r="I114" s="65">
        <f t="shared" si="12"/>
        <v>0</v>
      </c>
      <c r="J114" s="16"/>
    </row>
    <row r="115" spans="1:10" s="12" customFormat="1" ht="21" customHeight="1">
      <c r="A115" s="221"/>
      <c r="B115" s="272" t="s">
        <v>311</v>
      </c>
      <c r="C115" s="265">
        <v>1</v>
      </c>
      <c r="D115" s="266" t="s">
        <v>42</v>
      </c>
      <c r="E115" s="51"/>
      <c r="F115" s="29">
        <f t="shared" si="10"/>
        <v>0</v>
      </c>
      <c r="G115" s="69"/>
      <c r="H115" s="29">
        <f t="shared" si="11"/>
        <v>0</v>
      </c>
      <c r="I115" s="65">
        <f t="shared" si="12"/>
        <v>0</v>
      </c>
      <c r="J115" s="16"/>
    </row>
    <row r="116" spans="1:10" s="12" customFormat="1" ht="21" customHeight="1">
      <c r="A116" s="231"/>
      <c r="B116" s="273"/>
      <c r="C116" s="231"/>
      <c r="D116" s="231"/>
      <c r="E116" s="235"/>
      <c r="F116" s="30"/>
      <c r="G116" s="235"/>
      <c r="H116" s="30"/>
      <c r="I116" s="274"/>
      <c r="J116" s="236"/>
    </row>
    <row r="117" spans="1:10" s="12" customFormat="1" ht="21" customHeight="1" thickBot="1">
      <c r="A117" s="74"/>
      <c r="B117" s="75" t="str">
        <f>"รวมจำนวน 1 อาคาร (อาคารบริการ) "&amp;B18</f>
        <v>รวมจำนวน 1 อาคาร (อาคารบริการ) หมวดงานวิศวกรรมโครงสร้าง</v>
      </c>
      <c r="C117" s="76"/>
      <c r="D117" s="74"/>
      <c r="E117" s="77"/>
      <c r="F117" s="78">
        <f>SUM(F87:F116)</f>
        <v>0</v>
      </c>
      <c r="G117" s="77"/>
      <c r="H117" s="78">
        <f>SUM(H87:H116)</f>
        <v>0</v>
      </c>
      <c r="I117" s="78">
        <f>SUM(I87:I116)</f>
        <v>0</v>
      </c>
      <c r="J117" s="41"/>
    </row>
    <row r="118" spans="1:10" s="12" customFormat="1" ht="21" customHeight="1" thickTop="1">
      <c r="A118" s="63">
        <v>3</v>
      </c>
      <c r="B118" s="52" t="s">
        <v>78</v>
      </c>
      <c r="C118" s="249"/>
      <c r="D118" s="63"/>
      <c r="E118" s="53"/>
      <c r="F118" s="26"/>
      <c r="G118" s="53"/>
      <c r="H118" s="26"/>
      <c r="I118" s="54"/>
      <c r="J118" s="251"/>
    </row>
    <row r="119" spans="1:10" s="46" customFormat="1" ht="21" customHeight="1">
      <c r="A119" s="252">
        <v>3.1</v>
      </c>
      <c r="B119" s="253" t="s">
        <v>153</v>
      </c>
      <c r="C119" s="254"/>
      <c r="D119" s="252"/>
      <c r="E119" s="255"/>
      <c r="F119" s="256"/>
      <c r="G119" s="255"/>
      <c r="H119" s="256"/>
      <c r="I119" s="257"/>
      <c r="J119" s="258"/>
    </row>
    <row r="120" spans="1:10" s="17" customFormat="1" ht="21" customHeight="1">
      <c r="A120" s="63" t="s">
        <v>129</v>
      </c>
      <c r="B120" s="291" t="s">
        <v>79</v>
      </c>
      <c r="C120" s="249"/>
      <c r="D120" s="280"/>
      <c r="E120" s="53"/>
      <c r="F120" s="26"/>
      <c r="G120" s="53"/>
      <c r="H120" s="26"/>
      <c r="I120" s="54"/>
      <c r="J120" s="292"/>
    </row>
    <row r="121" spans="1:10" s="17" customFormat="1" ht="21" customHeight="1">
      <c r="A121" s="56"/>
      <c r="B121" s="293" t="s">
        <v>176</v>
      </c>
      <c r="C121" s="265">
        <v>800</v>
      </c>
      <c r="D121" s="80" t="s">
        <v>10</v>
      </c>
      <c r="E121" s="72"/>
      <c r="F121" s="29">
        <f t="shared" ref="F121:F173" si="13">ROUND(E121*C121,2)</f>
        <v>0</v>
      </c>
      <c r="G121" s="73"/>
      <c r="H121" s="29">
        <f t="shared" ref="H121:H179" si="14">ROUND(G121*C121,2)</f>
        <v>0</v>
      </c>
      <c r="I121" s="65">
        <f t="shared" ref="I121:I179" si="15">+F121+H121</f>
        <v>0</v>
      </c>
      <c r="J121" s="16"/>
    </row>
    <row r="122" spans="1:10" s="17" customFormat="1" ht="21" customHeight="1">
      <c r="A122" s="56"/>
      <c r="B122" s="293" t="s">
        <v>177</v>
      </c>
      <c r="C122" s="265">
        <v>277</v>
      </c>
      <c r="D122" s="80" t="s">
        <v>10</v>
      </c>
      <c r="E122" s="51"/>
      <c r="F122" s="29">
        <f t="shared" si="13"/>
        <v>0</v>
      </c>
      <c r="G122" s="51"/>
      <c r="H122" s="29">
        <f t="shared" si="14"/>
        <v>0</v>
      </c>
      <c r="I122" s="65">
        <f t="shared" si="15"/>
        <v>0</v>
      </c>
      <c r="J122" s="16"/>
    </row>
    <row r="123" spans="1:10" s="17" customFormat="1" ht="21" customHeight="1">
      <c r="A123" s="56"/>
      <c r="B123" s="293" t="s">
        <v>178</v>
      </c>
      <c r="C123" s="265">
        <v>88</v>
      </c>
      <c r="D123" s="80" t="s">
        <v>10</v>
      </c>
      <c r="E123" s="51"/>
      <c r="F123" s="29">
        <f t="shared" si="13"/>
        <v>0</v>
      </c>
      <c r="G123" s="51"/>
      <c r="H123" s="29">
        <f t="shared" si="14"/>
        <v>0</v>
      </c>
      <c r="I123" s="65">
        <f t="shared" si="15"/>
        <v>0</v>
      </c>
      <c r="J123" s="16"/>
    </row>
    <row r="124" spans="1:10" s="17" customFormat="1" ht="21" customHeight="1">
      <c r="A124" s="56"/>
      <c r="B124" s="293" t="s">
        <v>179</v>
      </c>
      <c r="C124" s="265">
        <v>123</v>
      </c>
      <c r="D124" s="80" t="s">
        <v>10</v>
      </c>
      <c r="E124" s="572"/>
      <c r="F124" s="29">
        <f t="shared" si="13"/>
        <v>0</v>
      </c>
      <c r="G124" s="573"/>
      <c r="H124" s="29">
        <f t="shared" si="14"/>
        <v>0</v>
      </c>
      <c r="I124" s="65">
        <f t="shared" si="15"/>
        <v>0</v>
      </c>
      <c r="J124" s="213"/>
    </row>
    <row r="125" spans="1:10" s="17" customFormat="1" ht="21" customHeight="1">
      <c r="A125" s="56"/>
      <c r="B125" s="293" t="s">
        <v>180</v>
      </c>
      <c r="C125" s="265">
        <v>76</v>
      </c>
      <c r="D125" s="80" t="s">
        <v>10</v>
      </c>
      <c r="E125" s="572"/>
      <c r="F125" s="29">
        <f t="shared" si="13"/>
        <v>0</v>
      </c>
      <c r="G125" s="572"/>
      <c r="H125" s="29">
        <f t="shared" si="14"/>
        <v>0</v>
      </c>
      <c r="I125" s="65">
        <f t="shared" si="15"/>
        <v>0</v>
      </c>
      <c r="J125" s="213"/>
    </row>
    <row r="126" spans="1:10" s="17" customFormat="1" ht="22.5" customHeight="1">
      <c r="A126" s="56"/>
      <c r="B126" s="294" t="s">
        <v>674</v>
      </c>
      <c r="C126" s="265">
        <v>0</v>
      </c>
      <c r="D126" s="56" t="s">
        <v>10</v>
      </c>
      <c r="E126" s="50"/>
      <c r="F126" s="29">
        <f>ROUND(E126*C126,2)</f>
        <v>0</v>
      </c>
      <c r="G126" s="50"/>
      <c r="H126" s="29">
        <f>ROUND(G126*C126,2)</f>
        <v>0</v>
      </c>
      <c r="I126" s="65">
        <f>+F126+H126</f>
        <v>0</v>
      </c>
      <c r="J126" s="16"/>
    </row>
    <row r="127" spans="1:10" s="17" customFormat="1" ht="22.5" customHeight="1">
      <c r="A127" s="56"/>
      <c r="B127" s="294" t="s">
        <v>675</v>
      </c>
      <c r="C127" s="265">
        <v>37</v>
      </c>
      <c r="D127" s="56" t="s">
        <v>10</v>
      </c>
      <c r="E127" s="50"/>
      <c r="F127" s="29">
        <f>ROUND(E127*C127,2)</f>
        <v>0</v>
      </c>
      <c r="G127" s="50"/>
      <c r="H127" s="29">
        <f>ROUND(G127*C127,2)</f>
        <v>0</v>
      </c>
      <c r="I127" s="65">
        <f>+F127+H127</f>
        <v>0</v>
      </c>
      <c r="J127" s="236"/>
    </row>
    <row r="128" spans="1:10" s="17" customFormat="1" ht="20.25" customHeight="1">
      <c r="A128" s="56"/>
      <c r="B128" s="294" t="s">
        <v>183</v>
      </c>
      <c r="C128" s="66">
        <v>1364</v>
      </c>
      <c r="D128" s="56" t="s">
        <v>10</v>
      </c>
      <c r="E128" s="50"/>
      <c r="F128" s="29">
        <f t="shared" si="13"/>
        <v>0</v>
      </c>
      <c r="G128" s="50"/>
      <c r="H128" s="29">
        <f t="shared" si="14"/>
        <v>0</v>
      </c>
      <c r="I128" s="65">
        <f t="shared" si="15"/>
        <v>0</v>
      </c>
      <c r="J128" s="236"/>
    </row>
    <row r="129" spans="1:11" s="17" customFormat="1" ht="20.25" customHeight="1">
      <c r="A129" s="56"/>
      <c r="B129" s="294" t="s">
        <v>184</v>
      </c>
      <c r="C129" s="66">
        <v>123</v>
      </c>
      <c r="D129" s="56" t="s">
        <v>10</v>
      </c>
      <c r="E129" s="50"/>
      <c r="F129" s="29">
        <f t="shared" si="13"/>
        <v>0</v>
      </c>
      <c r="G129" s="50"/>
      <c r="H129" s="29">
        <f t="shared" si="14"/>
        <v>0</v>
      </c>
      <c r="I129" s="65">
        <f t="shared" si="15"/>
        <v>0</v>
      </c>
      <c r="J129" s="236"/>
    </row>
    <row r="130" spans="1:11" s="17" customFormat="1" ht="21" customHeight="1">
      <c r="A130" s="63" t="s">
        <v>130</v>
      </c>
      <c r="B130" s="64" t="s">
        <v>80</v>
      </c>
      <c r="C130" s="66"/>
      <c r="D130" s="280"/>
      <c r="E130" s="53"/>
      <c r="F130" s="26"/>
      <c r="G130" s="53"/>
      <c r="H130" s="26"/>
      <c r="I130" s="54"/>
      <c r="J130" s="295"/>
    </row>
    <row r="131" spans="1:11" s="17" customFormat="1" ht="21" customHeight="1">
      <c r="A131" s="56"/>
      <c r="B131" s="64" t="s">
        <v>81</v>
      </c>
      <c r="C131" s="66"/>
      <c r="D131" s="80"/>
      <c r="E131" s="50"/>
      <c r="F131" s="29"/>
      <c r="G131" s="50"/>
      <c r="H131" s="29"/>
      <c r="I131" s="65"/>
      <c r="J131" s="296"/>
    </row>
    <row r="132" spans="1:11" s="17" customFormat="1" ht="21" customHeight="1">
      <c r="A132" s="56"/>
      <c r="B132" s="230" t="s">
        <v>314</v>
      </c>
      <c r="C132" s="265">
        <v>1923.8625</v>
      </c>
      <c r="D132" s="56" t="s">
        <v>10</v>
      </c>
      <c r="E132" s="571"/>
      <c r="F132" s="29">
        <f t="shared" si="13"/>
        <v>0</v>
      </c>
      <c r="G132" s="571"/>
      <c r="H132" s="29">
        <f t="shared" si="14"/>
        <v>0</v>
      </c>
      <c r="I132" s="65">
        <f t="shared" si="15"/>
        <v>0</v>
      </c>
      <c r="J132" s="213"/>
      <c r="K132" s="17">
        <f>(C132+C133)*2</f>
        <v>6272.8575000000001</v>
      </c>
    </row>
    <row r="133" spans="1:11" s="17" customFormat="1" ht="21" customHeight="1">
      <c r="A133" s="56"/>
      <c r="B133" s="230" t="s">
        <v>315</v>
      </c>
      <c r="C133" s="265">
        <v>1212.5662500000001</v>
      </c>
      <c r="D133" s="56" t="s">
        <v>10</v>
      </c>
      <c r="E133" s="571"/>
      <c r="F133" s="29">
        <f t="shared" si="13"/>
        <v>0</v>
      </c>
      <c r="G133" s="571"/>
      <c r="H133" s="29">
        <f t="shared" si="14"/>
        <v>0</v>
      </c>
      <c r="I133" s="65">
        <f t="shared" si="15"/>
        <v>0</v>
      </c>
      <c r="J133" s="213"/>
      <c r="K133" s="17">
        <f>K132-C138</f>
        <v>5260.6575000000003</v>
      </c>
    </row>
    <row r="134" spans="1:11" s="17" customFormat="1" ht="21" customHeight="1">
      <c r="A134" s="56"/>
      <c r="B134" s="230" t="s">
        <v>676</v>
      </c>
      <c r="C134" s="66">
        <v>1026.056</v>
      </c>
      <c r="D134" s="56" t="s">
        <v>82</v>
      </c>
      <c r="E134" s="571"/>
      <c r="F134" s="29">
        <f t="shared" si="13"/>
        <v>0</v>
      </c>
      <c r="G134" s="571"/>
      <c r="H134" s="29">
        <f t="shared" si="14"/>
        <v>0</v>
      </c>
      <c r="I134" s="65">
        <f t="shared" si="15"/>
        <v>0</v>
      </c>
      <c r="J134" s="213"/>
    </row>
    <row r="135" spans="1:11" s="17" customFormat="1" ht="21" customHeight="1">
      <c r="A135" s="56"/>
      <c r="B135" s="230" t="s">
        <v>677</v>
      </c>
      <c r="C135" s="66">
        <v>646.69600000000003</v>
      </c>
      <c r="D135" s="56" t="s">
        <v>82</v>
      </c>
      <c r="E135" s="571"/>
      <c r="F135" s="29">
        <f t="shared" si="13"/>
        <v>0</v>
      </c>
      <c r="G135" s="571"/>
      <c r="H135" s="29">
        <f t="shared" si="14"/>
        <v>0</v>
      </c>
      <c r="I135" s="65">
        <f t="shared" si="15"/>
        <v>0</v>
      </c>
      <c r="J135" s="213"/>
    </row>
    <row r="136" spans="1:11" s="17" customFormat="1" ht="21" customHeight="1">
      <c r="A136" s="56"/>
      <c r="B136" s="291" t="s">
        <v>83</v>
      </c>
      <c r="C136" s="66"/>
      <c r="D136" s="80"/>
      <c r="F136" s="50"/>
      <c r="G136" s="50"/>
      <c r="H136" s="29"/>
      <c r="I136" s="65"/>
      <c r="J136" s="16"/>
    </row>
    <row r="137" spans="1:11" s="17" customFormat="1" ht="21" customHeight="1">
      <c r="A137" s="56"/>
      <c r="B137" s="293" t="s">
        <v>84</v>
      </c>
      <c r="C137" s="66">
        <v>4735</v>
      </c>
      <c r="D137" s="56" t="s">
        <v>10</v>
      </c>
      <c r="E137" s="571"/>
      <c r="F137" s="29">
        <f t="shared" si="13"/>
        <v>0</v>
      </c>
      <c r="G137" s="571"/>
      <c r="H137" s="29">
        <f t="shared" si="14"/>
        <v>0</v>
      </c>
      <c r="I137" s="65">
        <f t="shared" si="15"/>
        <v>0</v>
      </c>
      <c r="J137" s="213"/>
    </row>
    <row r="138" spans="1:11" s="17" customFormat="1" ht="21" customHeight="1">
      <c r="A138" s="56"/>
      <c r="B138" s="293" t="s">
        <v>85</v>
      </c>
      <c r="C138" s="265">
        <v>1012.2</v>
      </c>
      <c r="D138" s="56" t="s">
        <v>10</v>
      </c>
      <c r="E138" s="571"/>
      <c r="F138" s="29">
        <f t="shared" si="13"/>
        <v>0</v>
      </c>
      <c r="G138" s="571"/>
      <c r="H138" s="29">
        <f t="shared" si="14"/>
        <v>0</v>
      </c>
      <c r="I138" s="65">
        <f t="shared" si="15"/>
        <v>0</v>
      </c>
      <c r="J138" s="213"/>
    </row>
    <row r="139" spans="1:11" s="17" customFormat="1" ht="21" customHeight="1">
      <c r="A139" s="56"/>
      <c r="B139" s="293" t="s">
        <v>185</v>
      </c>
      <c r="C139" s="66">
        <v>1579</v>
      </c>
      <c r="D139" s="56" t="s">
        <v>82</v>
      </c>
      <c r="E139" s="50"/>
      <c r="F139" s="29">
        <f t="shared" si="13"/>
        <v>0</v>
      </c>
      <c r="G139" s="50"/>
      <c r="H139" s="29">
        <f t="shared" si="14"/>
        <v>0</v>
      </c>
      <c r="I139" s="65">
        <f t="shared" si="15"/>
        <v>0</v>
      </c>
      <c r="J139" s="16"/>
    </row>
    <row r="140" spans="1:11" s="17" customFormat="1" ht="21" customHeight="1">
      <c r="A140" s="56"/>
      <c r="B140" s="230" t="s">
        <v>678</v>
      </c>
      <c r="C140" s="66">
        <v>688</v>
      </c>
      <c r="D140" s="56" t="s">
        <v>10</v>
      </c>
      <c r="E140" s="571"/>
      <c r="F140" s="29">
        <f t="shared" si="13"/>
        <v>0</v>
      </c>
      <c r="G140" s="571"/>
      <c r="H140" s="29">
        <f t="shared" si="14"/>
        <v>0</v>
      </c>
      <c r="I140" s="65">
        <f t="shared" si="15"/>
        <v>0</v>
      </c>
      <c r="J140" s="213"/>
    </row>
    <row r="141" spans="1:11" s="17" customFormat="1" ht="21" customHeight="1">
      <c r="A141" s="63" t="s">
        <v>131</v>
      </c>
      <c r="B141" s="291" t="s">
        <v>86</v>
      </c>
      <c r="C141" s="66"/>
      <c r="D141" s="280"/>
      <c r="E141" s="53"/>
      <c r="F141" s="26"/>
      <c r="G141" s="53"/>
      <c r="H141" s="26"/>
      <c r="I141" s="54"/>
      <c r="J141" s="292"/>
    </row>
    <row r="142" spans="1:11" s="17" customFormat="1" ht="46.5" customHeight="1">
      <c r="A142" s="56"/>
      <c r="B142" s="230" t="s">
        <v>181</v>
      </c>
      <c r="C142" s="265">
        <v>1162</v>
      </c>
      <c r="D142" s="56" t="s">
        <v>10</v>
      </c>
      <c r="E142" s="50"/>
      <c r="F142" s="29">
        <f t="shared" si="13"/>
        <v>0</v>
      </c>
      <c r="G142" s="50"/>
      <c r="H142" s="29">
        <f t="shared" si="14"/>
        <v>0</v>
      </c>
      <c r="I142" s="65">
        <f t="shared" si="15"/>
        <v>0</v>
      </c>
      <c r="J142" s="16"/>
    </row>
    <row r="143" spans="1:11" s="17" customFormat="1" ht="23.25" customHeight="1">
      <c r="A143" s="56"/>
      <c r="B143" s="230" t="s">
        <v>679</v>
      </c>
      <c r="C143" s="265">
        <v>142</v>
      </c>
      <c r="D143" s="56" t="s">
        <v>10</v>
      </c>
      <c r="E143" s="50"/>
      <c r="F143" s="29">
        <f t="shared" si="13"/>
        <v>0</v>
      </c>
      <c r="G143" s="50"/>
      <c r="H143" s="29">
        <f t="shared" si="14"/>
        <v>0</v>
      </c>
      <c r="I143" s="65">
        <f t="shared" si="15"/>
        <v>0</v>
      </c>
      <c r="J143" s="16"/>
    </row>
    <row r="144" spans="1:11" s="12" customFormat="1" ht="21" customHeight="1">
      <c r="A144" s="56"/>
      <c r="B144" s="230" t="s">
        <v>718</v>
      </c>
      <c r="C144" s="265">
        <v>147</v>
      </c>
      <c r="D144" s="56" t="s">
        <v>10</v>
      </c>
      <c r="E144" s="50"/>
      <c r="F144" s="29">
        <f>ROUND(E144*C144,2)</f>
        <v>0</v>
      </c>
      <c r="G144" s="50"/>
      <c r="H144" s="29">
        <f>ROUND(G144*C144,2)</f>
        <v>0</v>
      </c>
      <c r="I144" s="65">
        <f>+F144+H144</f>
        <v>0</v>
      </c>
      <c r="J144" s="16"/>
    </row>
    <row r="145" spans="1:10" s="12" customFormat="1" ht="21" customHeight="1">
      <c r="A145" s="63" t="s">
        <v>132</v>
      </c>
      <c r="B145" s="64" t="s">
        <v>87</v>
      </c>
      <c r="C145" s="66"/>
      <c r="D145" s="280"/>
      <c r="E145" s="53"/>
      <c r="F145" s="29"/>
      <c r="G145" s="53"/>
      <c r="H145" s="29"/>
      <c r="I145" s="65"/>
      <c r="J145" s="251"/>
    </row>
    <row r="146" spans="1:10" s="12" customFormat="1" ht="21" customHeight="1">
      <c r="A146" s="63"/>
      <c r="B146" s="64" t="s">
        <v>327</v>
      </c>
      <c r="C146" s="66"/>
      <c r="D146" s="280"/>
      <c r="E146" s="53"/>
      <c r="F146" s="29"/>
      <c r="G146" s="53"/>
      <c r="H146" s="29"/>
      <c r="I146" s="65"/>
      <c r="J146" s="251"/>
    </row>
    <row r="147" spans="1:10" s="12" customFormat="1" ht="21" customHeight="1">
      <c r="A147" s="56"/>
      <c r="B147" s="293" t="s">
        <v>681</v>
      </c>
      <c r="C147" s="66">
        <v>55</v>
      </c>
      <c r="D147" s="297" t="s">
        <v>82</v>
      </c>
      <c r="E147" s="72"/>
      <c r="F147" s="29">
        <f t="shared" ref="F147:F149" si="16">ROUND(E147*C147,2)</f>
        <v>0</v>
      </c>
      <c r="G147" s="72"/>
      <c r="H147" s="29">
        <f t="shared" ref="H147:H148" si="17">ROUND(G147*C147,2)</f>
        <v>0</v>
      </c>
      <c r="I147" s="65">
        <f t="shared" ref="I147:I148" si="18">+F147+H147</f>
        <v>0</v>
      </c>
      <c r="J147" s="16"/>
    </row>
    <row r="148" spans="1:10" s="12" customFormat="1" ht="21" customHeight="1">
      <c r="A148" s="56"/>
      <c r="B148" s="293" t="s">
        <v>680</v>
      </c>
      <c r="C148" s="66">
        <v>55</v>
      </c>
      <c r="D148" s="297" t="s">
        <v>82</v>
      </c>
      <c r="E148" s="72"/>
      <c r="F148" s="29">
        <f t="shared" si="16"/>
        <v>0</v>
      </c>
      <c r="G148" s="72"/>
      <c r="H148" s="29">
        <f t="shared" si="17"/>
        <v>0</v>
      </c>
      <c r="I148" s="65">
        <f t="shared" si="18"/>
        <v>0</v>
      </c>
      <c r="J148" s="16"/>
    </row>
    <row r="149" spans="1:10" s="12" customFormat="1" ht="21" customHeight="1">
      <c r="A149" s="56"/>
      <c r="B149" s="293" t="s">
        <v>682</v>
      </c>
      <c r="C149" s="66">
        <v>13</v>
      </c>
      <c r="D149" s="297" t="s">
        <v>10</v>
      </c>
      <c r="E149" s="72"/>
      <c r="F149" s="29">
        <f t="shared" si="16"/>
        <v>0</v>
      </c>
      <c r="G149" s="72"/>
      <c r="H149" s="29">
        <f t="shared" si="14"/>
        <v>0</v>
      </c>
      <c r="I149" s="65">
        <f t="shared" si="15"/>
        <v>0</v>
      </c>
      <c r="J149" s="16"/>
    </row>
    <row r="150" spans="1:10" s="12" customFormat="1" ht="21" customHeight="1">
      <c r="A150" s="56"/>
      <c r="B150" s="293" t="s">
        <v>119</v>
      </c>
      <c r="C150" s="66">
        <v>18</v>
      </c>
      <c r="D150" s="297" t="s">
        <v>82</v>
      </c>
      <c r="E150" s="72"/>
      <c r="F150" s="29">
        <f t="shared" si="13"/>
        <v>0</v>
      </c>
      <c r="G150" s="72"/>
      <c r="H150" s="29">
        <f t="shared" si="14"/>
        <v>0</v>
      </c>
      <c r="I150" s="65">
        <f t="shared" si="15"/>
        <v>0</v>
      </c>
      <c r="J150" s="16"/>
    </row>
    <row r="151" spans="1:10" s="12" customFormat="1" ht="21" customHeight="1">
      <c r="A151" s="56"/>
      <c r="B151" s="291" t="s">
        <v>330</v>
      </c>
      <c r="C151" s="66"/>
      <c r="D151" s="297"/>
      <c r="E151" s="72"/>
      <c r="F151" s="29"/>
      <c r="G151" s="72"/>
      <c r="H151" s="29"/>
      <c r="I151" s="65"/>
      <c r="J151" s="16"/>
    </row>
    <row r="152" spans="1:10" s="12" customFormat="1" ht="21" customHeight="1">
      <c r="A152" s="56"/>
      <c r="B152" s="293" t="s">
        <v>329</v>
      </c>
      <c r="C152" s="66">
        <v>24</v>
      </c>
      <c r="D152" s="297" t="s">
        <v>82</v>
      </c>
      <c r="E152" s="72"/>
      <c r="F152" s="29">
        <f t="shared" ref="F152:F154" si="19">ROUND(E152*C152,2)</f>
        <v>0</v>
      </c>
      <c r="G152" s="72"/>
      <c r="H152" s="29">
        <f t="shared" ref="H152:H154" si="20">ROUND(G152*C152,2)</f>
        <v>0</v>
      </c>
      <c r="I152" s="65">
        <f t="shared" ref="I152:I154" si="21">+F152+H152</f>
        <v>0</v>
      </c>
      <c r="J152" s="16"/>
    </row>
    <row r="153" spans="1:10" s="12" customFormat="1" ht="21" customHeight="1">
      <c r="A153" s="56"/>
      <c r="B153" s="293" t="s">
        <v>680</v>
      </c>
      <c r="C153" s="66">
        <v>16</v>
      </c>
      <c r="D153" s="297" t="s">
        <v>82</v>
      </c>
      <c r="E153" s="72"/>
      <c r="F153" s="29">
        <f t="shared" si="19"/>
        <v>0</v>
      </c>
      <c r="G153" s="72"/>
      <c r="H153" s="29">
        <f t="shared" si="20"/>
        <v>0</v>
      </c>
      <c r="I153" s="65">
        <f t="shared" si="21"/>
        <v>0</v>
      </c>
      <c r="J153" s="16"/>
    </row>
    <row r="154" spans="1:10" s="12" customFormat="1" ht="21" customHeight="1">
      <c r="A154" s="56"/>
      <c r="B154" s="293" t="s">
        <v>120</v>
      </c>
      <c r="C154" s="66">
        <v>9</v>
      </c>
      <c r="D154" s="297" t="s">
        <v>82</v>
      </c>
      <c r="E154" s="72"/>
      <c r="F154" s="29">
        <f t="shared" si="19"/>
        <v>0</v>
      </c>
      <c r="G154" s="72"/>
      <c r="H154" s="29">
        <f t="shared" si="20"/>
        <v>0</v>
      </c>
      <c r="I154" s="65">
        <f t="shared" si="21"/>
        <v>0</v>
      </c>
      <c r="J154" s="226"/>
    </row>
    <row r="155" spans="1:10" s="12" customFormat="1" ht="21" customHeight="1">
      <c r="A155" s="56"/>
      <c r="B155" s="291" t="s">
        <v>328</v>
      </c>
      <c r="C155" s="66"/>
      <c r="D155" s="297"/>
      <c r="E155" s="72"/>
      <c r="F155" s="29"/>
      <c r="G155" s="72"/>
      <c r="H155" s="29"/>
      <c r="I155" s="65"/>
      <c r="J155" s="16"/>
    </row>
    <row r="156" spans="1:10" s="12" customFormat="1" ht="21" customHeight="1">
      <c r="A156" s="56"/>
      <c r="B156" s="293" t="s">
        <v>683</v>
      </c>
      <c r="C156" s="66">
        <v>46.4</v>
      </c>
      <c r="D156" s="297" t="s">
        <v>82</v>
      </c>
      <c r="E156" s="72"/>
      <c r="F156" s="29">
        <f t="shared" si="13"/>
        <v>0</v>
      </c>
      <c r="G156" s="72"/>
      <c r="H156" s="29">
        <f t="shared" si="14"/>
        <v>0</v>
      </c>
      <c r="I156" s="65">
        <f t="shared" si="15"/>
        <v>0</v>
      </c>
      <c r="J156" s="16"/>
    </row>
    <row r="157" spans="1:10" s="12" customFormat="1" ht="21" customHeight="1">
      <c r="A157" s="63" t="s">
        <v>128</v>
      </c>
      <c r="B157" s="291" t="s">
        <v>88</v>
      </c>
      <c r="C157" s="66"/>
      <c r="D157" s="280"/>
      <c r="E157" s="53"/>
      <c r="F157" s="26"/>
      <c r="G157" s="53"/>
      <c r="H157" s="26"/>
      <c r="I157" s="54"/>
      <c r="J157" s="298"/>
    </row>
    <row r="158" spans="1:10" s="12" customFormat="1" ht="21" customHeight="1">
      <c r="A158" s="56"/>
      <c r="B158" s="293" t="s">
        <v>316</v>
      </c>
      <c r="C158" s="66">
        <v>1</v>
      </c>
      <c r="D158" s="299" t="s">
        <v>40</v>
      </c>
      <c r="E158" s="574"/>
      <c r="F158" s="29">
        <f t="shared" si="13"/>
        <v>0</v>
      </c>
      <c r="G158" s="72"/>
      <c r="H158" s="29">
        <f t="shared" si="14"/>
        <v>0</v>
      </c>
      <c r="I158" s="65">
        <f t="shared" si="15"/>
        <v>0</v>
      </c>
      <c r="J158" s="16"/>
    </row>
    <row r="159" spans="1:10" s="12" customFormat="1" ht="21" customHeight="1">
      <c r="A159" s="56"/>
      <c r="B159" s="293" t="s">
        <v>317</v>
      </c>
      <c r="C159" s="66">
        <v>1</v>
      </c>
      <c r="D159" s="299" t="s">
        <v>40</v>
      </c>
      <c r="E159" s="574"/>
      <c r="F159" s="29">
        <f t="shared" si="13"/>
        <v>0</v>
      </c>
      <c r="G159" s="72"/>
      <c r="H159" s="29">
        <f t="shared" si="14"/>
        <v>0</v>
      </c>
      <c r="I159" s="65">
        <f t="shared" si="15"/>
        <v>0</v>
      </c>
      <c r="J159" s="16"/>
    </row>
    <row r="160" spans="1:10" s="12" customFormat="1" ht="21" customHeight="1">
      <c r="A160" s="56"/>
      <c r="B160" s="293" t="s">
        <v>318</v>
      </c>
      <c r="C160" s="66">
        <v>37</v>
      </c>
      <c r="D160" s="299" t="s">
        <v>40</v>
      </c>
      <c r="E160" s="574"/>
      <c r="F160" s="29">
        <f t="shared" si="13"/>
        <v>0</v>
      </c>
      <c r="G160" s="72"/>
      <c r="H160" s="29">
        <f t="shared" si="14"/>
        <v>0</v>
      </c>
      <c r="I160" s="65">
        <f t="shared" si="15"/>
        <v>0</v>
      </c>
      <c r="J160" s="16"/>
    </row>
    <row r="161" spans="1:10" s="12" customFormat="1" ht="21" customHeight="1">
      <c r="A161" s="56"/>
      <c r="B161" s="293" t="s">
        <v>319</v>
      </c>
      <c r="C161" s="66">
        <v>33</v>
      </c>
      <c r="D161" s="299" t="s">
        <v>40</v>
      </c>
      <c r="E161" s="574"/>
      <c r="F161" s="29">
        <f t="shared" si="13"/>
        <v>0</v>
      </c>
      <c r="G161" s="72"/>
      <c r="H161" s="29">
        <f t="shared" si="14"/>
        <v>0</v>
      </c>
      <c r="I161" s="65">
        <f t="shared" si="15"/>
        <v>0</v>
      </c>
      <c r="J161" s="16"/>
    </row>
    <row r="162" spans="1:10" s="12" customFormat="1" ht="21" customHeight="1">
      <c r="A162" s="56"/>
      <c r="B162" s="293" t="s">
        <v>320</v>
      </c>
      <c r="C162" s="66">
        <v>32</v>
      </c>
      <c r="D162" s="299" t="s">
        <v>40</v>
      </c>
      <c r="E162" s="574"/>
      <c r="F162" s="29">
        <f t="shared" si="13"/>
        <v>0</v>
      </c>
      <c r="G162" s="72"/>
      <c r="H162" s="29">
        <f t="shared" si="14"/>
        <v>0</v>
      </c>
      <c r="I162" s="65">
        <f t="shared" si="15"/>
        <v>0</v>
      </c>
      <c r="J162" s="16"/>
    </row>
    <row r="163" spans="1:10" s="12" customFormat="1" ht="21" customHeight="1">
      <c r="A163" s="56"/>
      <c r="B163" s="293" t="s">
        <v>321</v>
      </c>
      <c r="C163" s="66">
        <v>1</v>
      </c>
      <c r="D163" s="299" t="s">
        <v>40</v>
      </c>
      <c r="E163" s="574"/>
      <c r="F163" s="29">
        <f t="shared" si="13"/>
        <v>0</v>
      </c>
      <c r="G163" s="72"/>
      <c r="H163" s="29">
        <f t="shared" si="14"/>
        <v>0</v>
      </c>
      <c r="I163" s="65">
        <f t="shared" si="15"/>
        <v>0</v>
      </c>
      <c r="J163" s="16"/>
    </row>
    <row r="164" spans="1:10" s="12" customFormat="1" ht="21" customHeight="1">
      <c r="A164" s="56"/>
      <c r="B164" s="293" t="s">
        <v>302</v>
      </c>
      <c r="C164" s="66">
        <v>3</v>
      </c>
      <c r="D164" s="299" t="s">
        <v>40</v>
      </c>
      <c r="E164" s="574"/>
      <c r="F164" s="29">
        <f t="shared" si="13"/>
        <v>0</v>
      </c>
      <c r="G164" s="72"/>
      <c r="H164" s="29">
        <f t="shared" si="14"/>
        <v>0</v>
      </c>
      <c r="I164" s="65">
        <f t="shared" si="15"/>
        <v>0</v>
      </c>
      <c r="J164" s="16"/>
    </row>
    <row r="165" spans="1:10" s="12" customFormat="1" ht="21" customHeight="1">
      <c r="A165" s="56"/>
      <c r="B165" s="293" t="s">
        <v>303</v>
      </c>
      <c r="C165" s="66">
        <v>4</v>
      </c>
      <c r="D165" s="299" t="s">
        <v>40</v>
      </c>
      <c r="E165" s="574"/>
      <c r="F165" s="29">
        <f t="shared" si="13"/>
        <v>0</v>
      </c>
      <c r="G165" s="72"/>
      <c r="H165" s="29">
        <f t="shared" si="14"/>
        <v>0</v>
      </c>
      <c r="I165" s="65">
        <f t="shared" si="15"/>
        <v>0</v>
      </c>
      <c r="J165" s="16"/>
    </row>
    <row r="166" spans="1:10" s="12" customFormat="1" ht="21" customHeight="1">
      <c r="A166" s="56"/>
      <c r="B166" s="293" t="s">
        <v>304</v>
      </c>
      <c r="C166" s="66">
        <v>2</v>
      </c>
      <c r="D166" s="299" t="s">
        <v>40</v>
      </c>
      <c r="E166" s="574"/>
      <c r="F166" s="29">
        <f t="shared" si="13"/>
        <v>0</v>
      </c>
      <c r="G166" s="72"/>
      <c r="H166" s="29">
        <f t="shared" si="14"/>
        <v>0</v>
      </c>
      <c r="I166" s="65">
        <f t="shared" si="15"/>
        <v>0</v>
      </c>
      <c r="J166" s="16"/>
    </row>
    <row r="167" spans="1:10" s="12" customFormat="1" ht="21" customHeight="1">
      <c r="A167" s="56"/>
      <c r="B167" s="293" t="s">
        <v>305</v>
      </c>
      <c r="C167" s="66">
        <v>12</v>
      </c>
      <c r="D167" s="299" t="s">
        <v>40</v>
      </c>
      <c r="E167" s="574"/>
      <c r="F167" s="29">
        <f t="shared" si="13"/>
        <v>0</v>
      </c>
      <c r="G167" s="72"/>
      <c r="H167" s="29">
        <f t="shared" si="14"/>
        <v>0</v>
      </c>
      <c r="I167" s="65">
        <f t="shared" si="15"/>
        <v>0</v>
      </c>
      <c r="J167" s="16"/>
    </row>
    <row r="168" spans="1:10" s="12" customFormat="1" ht="21" customHeight="1">
      <c r="A168" s="56"/>
      <c r="B168" s="293" t="s">
        <v>306</v>
      </c>
      <c r="C168" s="66">
        <v>34</v>
      </c>
      <c r="D168" s="299" t="s">
        <v>40</v>
      </c>
      <c r="E168" s="574"/>
      <c r="F168" s="29">
        <f t="shared" si="13"/>
        <v>0</v>
      </c>
      <c r="G168" s="72"/>
      <c r="H168" s="29">
        <f t="shared" si="14"/>
        <v>0</v>
      </c>
      <c r="I168" s="65">
        <f t="shared" si="15"/>
        <v>0</v>
      </c>
      <c r="J168" s="16"/>
    </row>
    <row r="169" spans="1:10" s="12" customFormat="1" ht="21" customHeight="1">
      <c r="A169" s="63" t="s">
        <v>133</v>
      </c>
      <c r="B169" s="291" t="s">
        <v>89</v>
      </c>
      <c r="C169" s="66"/>
      <c r="D169" s="280"/>
      <c r="E169" s="53"/>
      <c r="F169" s="26"/>
      <c r="G169" s="53"/>
      <c r="H169" s="26"/>
      <c r="I169" s="54"/>
      <c r="J169" s="251"/>
    </row>
    <row r="170" spans="1:10" s="12" customFormat="1" ht="21" customHeight="1">
      <c r="A170" s="56"/>
      <c r="B170" s="232" t="s">
        <v>90</v>
      </c>
      <c r="C170" s="66"/>
      <c r="D170" s="300"/>
      <c r="E170" s="235"/>
      <c r="F170" s="29"/>
      <c r="G170" s="235"/>
      <c r="H170" s="29"/>
      <c r="I170" s="65"/>
      <c r="J170" s="16"/>
    </row>
    <row r="171" spans="1:10" s="12" customFormat="1" ht="21" customHeight="1">
      <c r="A171" s="56"/>
      <c r="B171" s="301" t="s">
        <v>684</v>
      </c>
      <c r="C171" s="66">
        <v>33</v>
      </c>
      <c r="D171" s="297" t="s">
        <v>40</v>
      </c>
      <c r="E171" s="575"/>
      <c r="F171" s="29">
        <f>ROUND(E171*C171,2)</f>
        <v>0</v>
      </c>
      <c r="G171" s="72"/>
      <c r="H171" s="29">
        <f t="shared" si="14"/>
        <v>0</v>
      </c>
      <c r="I171" s="65">
        <f t="shared" si="15"/>
        <v>0</v>
      </c>
      <c r="J171" s="16"/>
    </row>
    <row r="172" spans="1:10" s="12" customFormat="1" ht="21" customHeight="1">
      <c r="A172" s="56"/>
      <c r="B172" s="301" t="s">
        <v>91</v>
      </c>
      <c r="C172" s="66">
        <v>33</v>
      </c>
      <c r="D172" s="297" t="s">
        <v>40</v>
      </c>
      <c r="E172" s="302"/>
      <c r="F172" s="29">
        <f t="shared" si="13"/>
        <v>0</v>
      </c>
      <c r="G172" s="72"/>
      <c r="H172" s="29">
        <f t="shared" si="14"/>
        <v>0</v>
      </c>
      <c r="I172" s="65">
        <f t="shared" si="15"/>
        <v>0</v>
      </c>
      <c r="J172" s="16"/>
    </row>
    <row r="173" spans="1:10" s="12" customFormat="1" ht="21" customHeight="1">
      <c r="A173" s="56"/>
      <c r="B173" s="303" t="s">
        <v>92</v>
      </c>
      <c r="C173" s="66">
        <v>33</v>
      </c>
      <c r="D173" s="297" t="s">
        <v>40</v>
      </c>
      <c r="E173" s="304"/>
      <c r="F173" s="29">
        <f t="shared" si="13"/>
        <v>0</v>
      </c>
      <c r="G173" s="51"/>
      <c r="H173" s="29">
        <f t="shared" si="14"/>
        <v>0</v>
      </c>
      <c r="I173" s="65">
        <f t="shared" si="15"/>
        <v>0</v>
      </c>
      <c r="J173" s="16"/>
    </row>
    <row r="174" spans="1:10" s="12" customFormat="1" ht="21" customHeight="1">
      <c r="A174" s="56"/>
      <c r="B174" s="301" t="s">
        <v>322</v>
      </c>
      <c r="C174" s="66">
        <v>1</v>
      </c>
      <c r="D174" s="297" t="s">
        <v>40</v>
      </c>
      <c r="E174" s="302"/>
      <c r="F174" s="29">
        <f>ROUND(E174*C174,2)</f>
        <v>0</v>
      </c>
      <c r="G174" s="72"/>
      <c r="H174" s="29">
        <f t="shared" si="14"/>
        <v>0</v>
      </c>
      <c r="I174" s="65">
        <f t="shared" si="15"/>
        <v>0</v>
      </c>
      <c r="J174" s="16"/>
    </row>
    <row r="175" spans="1:10" s="12" customFormat="1" ht="21" customHeight="1">
      <c r="A175" s="56"/>
      <c r="B175" s="301" t="s">
        <v>93</v>
      </c>
      <c r="C175" s="66">
        <v>32</v>
      </c>
      <c r="D175" s="297" t="s">
        <v>40</v>
      </c>
      <c r="E175" s="302"/>
      <c r="F175" s="29">
        <f>ROUND(E175*C175,2)</f>
        <v>0</v>
      </c>
      <c r="G175" s="72"/>
      <c r="H175" s="29">
        <f t="shared" si="14"/>
        <v>0</v>
      </c>
      <c r="I175" s="65">
        <f t="shared" si="15"/>
        <v>0</v>
      </c>
      <c r="J175" s="16"/>
    </row>
    <row r="176" spans="1:10" s="12" customFormat="1" ht="21" customHeight="1">
      <c r="A176" s="56"/>
      <c r="B176" s="301" t="s">
        <v>94</v>
      </c>
      <c r="C176" s="66">
        <v>33</v>
      </c>
      <c r="D176" s="297" t="s">
        <v>40</v>
      </c>
      <c r="E176" s="302"/>
      <c r="F176" s="29">
        <f t="shared" ref="F176:F197" si="22">ROUND(E176*C176,2)</f>
        <v>0</v>
      </c>
      <c r="G176" s="72"/>
      <c r="H176" s="29">
        <f t="shared" si="14"/>
        <v>0</v>
      </c>
      <c r="I176" s="65">
        <f t="shared" si="15"/>
        <v>0</v>
      </c>
      <c r="J176" s="16"/>
    </row>
    <row r="177" spans="1:10" s="12" customFormat="1" ht="21" customHeight="1">
      <c r="A177" s="56"/>
      <c r="B177" s="301" t="s">
        <v>95</v>
      </c>
      <c r="C177" s="66">
        <v>33</v>
      </c>
      <c r="D177" s="297" t="s">
        <v>40</v>
      </c>
      <c r="E177" s="302"/>
      <c r="F177" s="29">
        <f t="shared" si="22"/>
        <v>0</v>
      </c>
      <c r="G177" s="72"/>
      <c r="H177" s="29">
        <f t="shared" si="14"/>
        <v>0</v>
      </c>
      <c r="I177" s="65">
        <f t="shared" si="15"/>
        <v>0</v>
      </c>
      <c r="J177" s="16"/>
    </row>
    <row r="178" spans="1:10" s="12" customFormat="1" ht="21" customHeight="1">
      <c r="A178" s="56"/>
      <c r="B178" s="301" t="s">
        <v>96</v>
      </c>
      <c r="C178" s="66">
        <v>33</v>
      </c>
      <c r="D178" s="297" t="s">
        <v>40</v>
      </c>
      <c r="E178" s="302"/>
      <c r="F178" s="29">
        <f t="shared" si="22"/>
        <v>0</v>
      </c>
      <c r="G178" s="72"/>
      <c r="H178" s="29">
        <f t="shared" si="14"/>
        <v>0</v>
      </c>
      <c r="I178" s="65">
        <f t="shared" si="15"/>
        <v>0</v>
      </c>
      <c r="J178" s="16"/>
    </row>
    <row r="179" spans="1:10" s="12" customFormat="1" ht="21" customHeight="1">
      <c r="A179" s="56"/>
      <c r="B179" s="301" t="s">
        <v>97</v>
      </c>
      <c r="C179" s="66">
        <v>33</v>
      </c>
      <c r="D179" s="297" t="s">
        <v>40</v>
      </c>
      <c r="E179" s="302"/>
      <c r="F179" s="29">
        <f t="shared" si="22"/>
        <v>0</v>
      </c>
      <c r="G179" s="72"/>
      <c r="H179" s="29">
        <f t="shared" si="14"/>
        <v>0</v>
      </c>
      <c r="I179" s="65">
        <f t="shared" si="15"/>
        <v>0</v>
      </c>
      <c r="J179" s="16"/>
    </row>
    <row r="180" spans="1:10" s="12" customFormat="1" ht="21" customHeight="1">
      <c r="A180" s="56"/>
      <c r="B180" s="301" t="s">
        <v>98</v>
      </c>
      <c r="C180" s="66">
        <v>33</v>
      </c>
      <c r="D180" s="297" t="s">
        <v>40</v>
      </c>
      <c r="E180" s="302"/>
      <c r="F180" s="29">
        <f t="shared" si="22"/>
        <v>0</v>
      </c>
      <c r="G180" s="72"/>
      <c r="H180" s="29">
        <f t="shared" ref="H180:H197" si="23">ROUND(G180*C180,2)</f>
        <v>0</v>
      </c>
      <c r="I180" s="65">
        <f t="shared" ref="I180:I197" si="24">+F180+H180</f>
        <v>0</v>
      </c>
      <c r="J180" s="16"/>
    </row>
    <row r="181" spans="1:10" s="12" customFormat="1" ht="21" customHeight="1">
      <c r="A181" s="56"/>
      <c r="B181" s="303" t="s">
        <v>323</v>
      </c>
      <c r="C181" s="66">
        <v>33</v>
      </c>
      <c r="D181" s="297" t="s">
        <v>40</v>
      </c>
      <c r="E181" s="51"/>
      <c r="F181" s="29">
        <f t="shared" si="22"/>
        <v>0</v>
      </c>
      <c r="G181" s="72"/>
      <c r="H181" s="29">
        <f t="shared" si="23"/>
        <v>0</v>
      </c>
      <c r="I181" s="65">
        <f t="shared" si="24"/>
        <v>0</v>
      </c>
      <c r="J181" s="16"/>
    </row>
    <row r="182" spans="1:10" s="12" customFormat="1" ht="21" customHeight="1">
      <c r="A182" s="56"/>
      <c r="B182" s="301" t="s">
        <v>121</v>
      </c>
      <c r="C182" s="66">
        <v>33</v>
      </c>
      <c r="D182" s="297" t="s">
        <v>41</v>
      </c>
      <c r="E182" s="302"/>
      <c r="F182" s="29">
        <f t="shared" si="22"/>
        <v>0</v>
      </c>
      <c r="G182" s="72"/>
      <c r="H182" s="29">
        <f t="shared" si="23"/>
        <v>0</v>
      </c>
      <c r="I182" s="65">
        <f t="shared" si="24"/>
        <v>0</v>
      </c>
      <c r="J182" s="16"/>
    </row>
    <row r="183" spans="1:10" s="12" customFormat="1" ht="21" customHeight="1">
      <c r="A183" s="56"/>
      <c r="B183" s="301" t="s">
        <v>99</v>
      </c>
      <c r="C183" s="66">
        <v>33</v>
      </c>
      <c r="D183" s="297" t="s">
        <v>41</v>
      </c>
      <c r="E183" s="302"/>
      <c r="F183" s="29">
        <f t="shared" si="22"/>
        <v>0</v>
      </c>
      <c r="G183" s="72"/>
      <c r="H183" s="29">
        <f t="shared" si="23"/>
        <v>0</v>
      </c>
      <c r="I183" s="65">
        <f t="shared" si="24"/>
        <v>0</v>
      </c>
      <c r="J183" s="16"/>
    </row>
    <row r="184" spans="1:10" s="12" customFormat="1" ht="21" customHeight="1">
      <c r="A184" s="56"/>
      <c r="B184" s="305" t="s">
        <v>324</v>
      </c>
      <c r="C184" s="66">
        <v>32</v>
      </c>
      <c r="D184" s="297" t="s">
        <v>40</v>
      </c>
      <c r="E184" s="302"/>
      <c r="F184" s="29">
        <f t="shared" si="22"/>
        <v>0</v>
      </c>
      <c r="G184" s="72"/>
      <c r="H184" s="29">
        <f t="shared" si="23"/>
        <v>0</v>
      </c>
      <c r="I184" s="65">
        <f t="shared" si="24"/>
        <v>0</v>
      </c>
      <c r="J184" s="16"/>
    </row>
    <row r="185" spans="1:10" s="12" customFormat="1" ht="21" customHeight="1">
      <c r="A185" s="56"/>
      <c r="B185" s="306" t="s">
        <v>122</v>
      </c>
      <c r="C185" s="66">
        <v>33</v>
      </c>
      <c r="D185" s="297" t="s">
        <v>40</v>
      </c>
      <c r="E185" s="72"/>
      <c r="F185" s="29">
        <f t="shared" si="22"/>
        <v>0</v>
      </c>
      <c r="G185" s="72"/>
      <c r="H185" s="29">
        <f t="shared" si="23"/>
        <v>0</v>
      </c>
      <c r="I185" s="65">
        <f t="shared" si="24"/>
        <v>0</v>
      </c>
      <c r="J185" s="16"/>
    </row>
    <row r="186" spans="1:10" s="12" customFormat="1" ht="21" customHeight="1">
      <c r="A186" s="56"/>
      <c r="B186" s="306" t="s">
        <v>100</v>
      </c>
      <c r="C186" s="66">
        <v>51.2</v>
      </c>
      <c r="D186" s="297" t="s">
        <v>82</v>
      </c>
      <c r="E186" s="72"/>
      <c r="F186" s="29">
        <f t="shared" si="22"/>
        <v>0</v>
      </c>
      <c r="G186" s="72"/>
      <c r="H186" s="29">
        <f t="shared" si="23"/>
        <v>0</v>
      </c>
      <c r="I186" s="65">
        <f t="shared" si="24"/>
        <v>0</v>
      </c>
      <c r="J186" s="16"/>
    </row>
    <row r="187" spans="1:10" s="12" customFormat="1" ht="21" customHeight="1">
      <c r="A187" s="56"/>
      <c r="B187" s="307" t="s">
        <v>325</v>
      </c>
      <c r="C187" s="66">
        <v>33</v>
      </c>
      <c r="D187" s="297" t="s">
        <v>40</v>
      </c>
      <c r="E187" s="302"/>
      <c r="F187" s="29">
        <f t="shared" si="22"/>
        <v>0</v>
      </c>
      <c r="G187" s="72"/>
      <c r="H187" s="29">
        <f t="shared" si="23"/>
        <v>0</v>
      </c>
      <c r="I187" s="65">
        <f t="shared" si="24"/>
        <v>0</v>
      </c>
      <c r="J187" s="16"/>
    </row>
    <row r="188" spans="1:10" s="12" customFormat="1" ht="21" customHeight="1">
      <c r="A188" s="56"/>
      <c r="B188" s="307" t="s">
        <v>326</v>
      </c>
      <c r="C188" s="66">
        <v>33</v>
      </c>
      <c r="D188" s="297" t="s">
        <v>40</v>
      </c>
      <c r="E188" s="302"/>
      <c r="F188" s="29">
        <f t="shared" si="22"/>
        <v>0</v>
      </c>
      <c r="G188" s="72"/>
      <c r="H188" s="29">
        <f t="shared" si="23"/>
        <v>0</v>
      </c>
      <c r="I188" s="65">
        <f t="shared" si="24"/>
        <v>0</v>
      </c>
      <c r="J188" s="16"/>
    </row>
    <row r="189" spans="1:10" s="12" customFormat="1" ht="21" customHeight="1">
      <c r="A189" s="63" t="s">
        <v>173</v>
      </c>
      <c r="B189" s="308" t="s">
        <v>101</v>
      </c>
      <c r="C189" s="66"/>
      <c r="D189" s="280"/>
      <c r="E189" s="53"/>
      <c r="F189" s="26"/>
      <c r="G189" s="53"/>
      <c r="H189" s="26"/>
      <c r="I189" s="54"/>
      <c r="J189" s="251"/>
    </row>
    <row r="190" spans="1:10" s="12" customFormat="1" ht="21" customHeight="1">
      <c r="A190" s="56"/>
      <c r="B190" s="230" t="s">
        <v>102</v>
      </c>
      <c r="C190" s="66">
        <v>5260.6575000000003</v>
      </c>
      <c r="D190" s="56" t="s">
        <v>10</v>
      </c>
      <c r="E190" s="50"/>
      <c r="F190" s="29">
        <f t="shared" si="22"/>
        <v>0</v>
      </c>
      <c r="G190" s="50"/>
      <c r="H190" s="29">
        <f t="shared" si="23"/>
        <v>0</v>
      </c>
      <c r="I190" s="65">
        <f t="shared" si="24"/>
        <v>0</v>
      </c>
      <c r="J190" s="16"/>
    </row>
    <row r="191" spans="1:10" s="12" customFormat="1" ht="21" customHeight="1">
      <c r="A191" s="56"/>
      <c r="B191" s="230" t="s">
        <v>103</v>
      </c>
      <c r="C191" s="66">
        <v>1012.2</v>
      </c>
      <c r="D191" s="56" t="s">
        <v>10</v>
      </c>
      <c r="E191" s="50"/>
      <c r="F191" s="29">
        <f t="shared" si="22"/>
        <v>0</v>
      </c>
      <c r="G191" s="50"/>
      <c r="H191" s="29">
        <f t="shared" si="23"/>
        <v>0</v>
      </c>
      <c r="I191" s="65">
        <f t="shared" si="24"/>
        <v>0</v>
      </c>
      <c r="J191" s="16"/>
    </row>
    <row r="192" spans="1:10" s="12" customFormat="1" ht="21" customHeight="1">
      <c r="A192" s="56"/>
      <c r="B192" s="230" t="s">
        <v>104</v>
      </c>
      <c r="C192" s="66">
        <v>1451</v>
      </c>
      <c r="D192" s="56" t="s">
        <v>10</v>
      </c>
      <c r="E192" s="50"/>
      <c r="F192" s="29">
        <f t="shared" si="22"/>
        <v>0</v>
      </c>
      <c r="G192" s="50"/>
      <c r="H192" s="29">
        <f t="shared" si="23"/>
        <v>0</v>
      </c>
      <c r="I192" s="65">
        <f t="shared" si="24"/>
        <v>0</v>
      </c>
      <c r="J192" s="16"/>
    </row>
    <row r="193" spans="1:10" s="12" customFormat="1" ht="21" customHeight="1">
      <c r="A193" s="63" t="s">
        <v>174</v>
      </c>
      <c r="B193" s="291" t="s">
        <v>105</v>
      </c>
      <c r="C193" s="66"/>
      <c r="D193" s="80"/>
      <c r="E193" s="50"/>
      <c r="F193" s="29"/>
      <c r="G193" s="50"/>
      <c r="H193" s="29"/>
      <c r="I193" s="65"/>
      <c r="J193" s="16"/>
    </row>
    <row r="194" spans="1:10" s="12" customFormat="1" ht="21" customHeight="1">
      <c r="A194" s="56"/>
      <c r="B194" s="293" t="s">
        <v>753</v>
      </c>
      <c r="C194" s="66"/>
      <c r="D194" s="80"/>
      <c r="E194" s="50"/>
      <c r="F194" s="29"/>
      <c r="G194" s="50"/>
      <c r="H194" s="29"/>
      <c r="I194" s="65"/>
      <c r="J194" s="16"/>
    </row>
    <row r="195" spans="1:10" s="12" customFormat="1" ht="21" customHeight="1">
      <c r="A195" s="56"/>
      <c r="B195" s="230" t="s">
        <v>754</v>
      </c>
      <c r="C195" s="66">
        <v>724</v>
      </c>
      <c r="D195" s="56" t="s">
        <v>10</v>
      </c>
      <c r="E195" s="571"/>
      <c r="F195" s="29">
        <f t="shared" si="22"/>
        <v>0</v>
      </c>
      <c r="G195" s="571"/>
      <c r="H195" s="29">
        <f t="shared" si="23"/>
        <v>0</v>
      </c>
      <c r="I195" s="65">
        <f t="shared" si="24"/>
        <v>0</v>
      </c>
      <c r="J195" s="213"/>
    </row>
    <row r="196" spans="1:10" s="12" customFormat="1" ht="21" customHeight="1">
      <c r="A196" s="56"/>
      <c r="B196" s="230" t="s">
        <v>755</v>
      </c>
      <c r="C196" s="66">
        <v>117</v>
      </c>
      <c r="D196" s="56" t="s">
        <v>82</v>
      </c>
      <c r="E196" s="50"/>
      <c r="F196" s="29">
        <f t="shared" si="22"/>
        <v>0</v>
      </c>
      <c r="G196" s="571"/>
      <c r="H196" s="29">
        <f t="shared" si="23"/>
        <v>0</v>
      </c>
      <c r="I196" s="65">
        <f t="shared" si="24"/>
        <v>0</v>
      </c>
      <c r="J196" s="16"/>
    </row>
    <row r="197" spans="1:10" s="12" customFormat="1" ht="21" customHeight="1">
      <c r="A197" s="56"/>
      <c r="B197" s="230" t="s">
        <v>685</v>
      </c>
      <c r="C197" s="66">
        <v>90</v>
      </c>
      <c r="D197" s="56" t="s">
        <v>82</v>
      </c>
      <c r="E197" s="50"/>
      <c r="F197" s="29">
        <f t="shared" si="22"/>
        <v>0</v>
      </c>
      <c r="G197" s="50"/>
      <c r="H197" s="29">
        <f t="shared" si="23"/>
        <v>0</v>
      </c>
      <c r="I197" s="65">
        <f t="shared" si="24"/>
        <v>0</v>
      </c>
      <c r="J197" s="16"/>
    </row>
    <row r="198" spans="1:10" s="12" customFormat="1" ht="21" customHeight="1">
      <c r="A198" s="63" t="s">
        <v>182</v>
      </c>
      <c r="B198" s="291" t="s">
        <v>175</v>
      </c>
      <c r="C198" s="66"/>
      <c r="D198" s="80"/>
      <c r="E198" s="50"/>
      <c r="F198" s="29"/>
      <c r="G198" s="50"/>
      <c r="H198" s="29"/>
      <c r="I198" s="65"/>
      <c r="J198" s="16"/>
    </row>
    <row r="199" spans="1:10" s="309" customFormat="1" ht="21" customHeight="1">
      <c r="A199" s="56"/>
      <c r="B199" s="230" t="s">
        <v>686</v>
      </c>
      <c r="C199" s="66">
        <v>1</v>
      </c>
      <c r="D199" s="56" t="s">
        <v>40</v>
      </c>
      <c r="E199" s="50"/>
      <c r="F199" s="29">
        <f t="shared" ref="F199:F201" si="25">ROUND(E199*C199,2)</f>
        <v>0</v>
      </c>
      <c r="G199" s="50"/>
      <c r="H199" s="29">
        <f t="shared" ref="H199:H200" si="26">ROUND(G199*C199,2)</f>
        <v>0</v>
      </c>
      <c r="I199" s="65">
        <f t="shared" ref="I199:I200" si="27">+F199+H199</f>
        <v>0</v>
      </c>
      <c r="J199" s="16"/>
    </row>
    <row r="200" spans="1:10" s="309" customFormat="1" ht="21" customHeight="1">
      <c r="A200" s="56"/>
      <c r="B200" s="230" t="s">
        <v>687</v>
      </c>
      <c r="C200" s="66">
        <v>176</v>
      </c>
      <c r="D200" s="56" t="s">
        <v>40</v>
      </c>
      <c r="E200" s="571"/>
      <c r="F200" s="29">
        <f t="shared" si="25"/>
        <v>0</v>
      </c>
      <c r="G200" s="571"/>
      <c r="H200" s="29">
        <f t="shared" si="26"/>
        <v>0</v>
      </c>
      <c r="I200" s="65">
        <f t="shared" si="27"/>
        <v>0</v>
      </c>
      <c r="J200" s="16"/>
    </row>
    <row r="201" spans="1:10" s="309" customFormat="1" ht="21" customHeight="1">
      <c r="A201" s="56"/>
      <c r="B201" s="230" t="s">
        <v>688</v>
      </c>
      <c r="C201" s="66">
        <v>32</v>
      </c>
      <c r="D201" s="56" t="s">
        <v>40</v>
      </c>
      <c r="E201" s="571"/>
      <c r="F201" s="29">
        <f t="shared" si="25"/>
        <v>0</v>
      </c>
      <c r="G201" s="571"/>
      <c r="H201" s="29">
        <f t="shared" ref="H201" si="28">ROUND(G201*C201,2)</f>
        <v>0</v>
      </c>
      <c r="I201" s="65">
        <f t="shared" ref="I201" si="29">+F201+H201</f>
        <v>0</v>
      </c>
      <c r="J201" s="236"/>
    </row>
    <row r="202" spans="1:10" s="12" customFormat="1" ht="21" customHeight="1">
      <c r="A202" s="56"/>
      <c r="B202" s="293"/>
      <c r="C202" s="310"/>
      <c r="D202" s="56"/>
      <c r="E202" s="50"/>
      <c r="F202" s="29"/>
      <c r="G202" s="50"/>
      <c r="H202" s="29"/>
      <c r="I202" s="65"/>
      <c r="J202" s="236"/>
    </row>
    <row r="203" spans="1:10" s="12" customFormat="1" ht="21" customHeight="1" thickBot="1">
      <c r="A203" s="125"/>
      <c r="B203" s="126" t="str">
        <f>"รวมจำนวน 1 อาคาร (อาคารพักนักศึกษา) "&amp;B118</f>
        <v>รวมจำนวน 1 อาคาร (อาคารพักนักศึกษา) หมวดงานสถาปัตยกรรม</v>
      </c>
      <c r="C203" s="311"/>
      <c r="D203" s="312"/>
      <c r="E203" s="313"/>
      <c r="F203" s="314">
        <f>SUM(F118:F202)</f>
        <v>0</v>
      </c>
      <c r="G203" s="313"/>
      <c r="H203" s="314">
        <f>SUM(H118:H202)</f>
        <v>0</v>
      </c>
      <c r="I203" s="314">
        <f>SUM(I118:I202)</f>
        <v>0</v>
      </c>
      <c r="J203" s="275"/>
    </row>
    <row r="204" spans="1:10" s="12" customFormat="1" ht="21" customHeight="1" thickTop="1" thickBot="1">
      <c r="A204" s="74"/>
      <c r="B204" s="75" t="str">
        <f>"รวมจำนวน 6 อาคาร (อาคารพักนักศึกษา) "&amp;B119</f>
        <v>รวมจำนวน 6 อาคาร (อาคารพักนักศึกษา) อาคารพักนักศึกษา (ชาย&amp;หญิง)</v>
      </c>
      <c r="C204" s="315"/>
      <c r="D204" s="316"/>
      <c r="E204" s="317"/>
      <c r="F204" s="318">
        <f>F203*6</f>
        <v>0</v>
      </c>
      <c r="G204" s="317"/>
      <c r="H204" s="318">
        <f t="shared" ref="H204:I204" si="30">H203*6</f>
        <v>0</v>
      </c>
      <c r="I204" s="318">
        <f t="shared" si="30"/>
        <v>0</v>
      </c>
      <c r="J204" s="41"/>
    </row>
    <row r="205" spans="1:10" s="12" customFormat="1" ht="21" customHeight="1" thickTop="1">
      <c r="A205" s="252"/>
      <c r="B205" s="319"/>
      <c r="C205" s="320"/>
      <c r="D205" s="321"/>
      <c r="E205" s="322"/>
      <c r="F205" s="323"/>
      <c r="G205" s="322"/>
      <c r="H205" s="323"/>
      <c r="I205" s="324"/>
      <c r="J205" s="258"/>
    </row>
    <row r="206" spans="1:10" s="46" customFormat="1" ht="21" customHeight="1">
      <c r="A206" s="63">
        <v>3.2</v>
      </c>
      <c r="B206" s="64" t="s">
        <v>155</v>
      </c>
      <c r="C206" s="249"/>
      <c r="D206" s="63"/>
      <c r="E206" s="53"/>
      <c r="F206" s="26"/>
      <c r="G206" s="53"/>
      <c r="H206" s="26"/>
      <c r="I206" s="54"/>
      <c r="J206" s="251"/>
    </row>
    <row r="207" spans="1:10" s="17" customFormat="1" ht="21" customHeight="1">
      <c r="A207" s="63" t="s">
        <v>331</v>
      </c>
      <c r="B207" s="291" t="s">
        <v>79</v>
      </c>
      <c r="C207" s="249"/>
      <c r="D207" s="280"/>
      <c r="E207" s="53"/>
      <c r="F207" s="26"/>
      <c r="G207" s="53"/>
      <c r="H207" s="26"/>
      <c r="I207" s="54"/>
      <c r="J207" s="292"/>
    </row>
    <row r="208" spans="1:10" s="17" customFormat="1" ht="21" customHeight="1">
      <c r="A208" s="56"/>
      <c r="B208" s="293" t="s">
        <v>176</v>
      </c>
      <c r="C208" s="265">
        <v>600</v>
      </c>
      <c r="D208" s="80" t="s">
        <v>10</v>
      </c>
      <c r="E208" s="72"/>
      <c r="F208" s="29">
        <f t="shared" ref="F208:F212" si="31">ROUND(E208*C208,2)</f>
        <v>0</v>
      </c>
      <c r="G208" s="73"/>
      <c r="H208" s="29">
        <f t="shared" ref="H208:H212" si="32">ROUND(G208*C208,2)</f>
        <v>0</v>
      </c>
      <c r="I208" s="65">
        <f t="shared" ref="I208:I212" si="33">+F208+H208</f>
        <v>0</v>
      </c>
      <c r="J208" s="16"/>
    </row>
    <row r="209" spans="1:10" s="17" customFormat="1" ht="21" customHeight="1">
      <c r="A209" s="56"/>
      <c r="B209" s="293" t="s">
        <v>177</v>
      </c>
      <c r="C209" s="265">
        <v>245</v>
      </c>
      <c r="D209" s="80" t="s">
        <v>10</v>
      </c>
      <c r="E209" s="72"/>
      <c r="F209" s="29">
        <f t="shared" si="31"/>
        <v>0</v>
      </c>
      <c r="G209" s="72"/>
      <c r="H209" s="29">
        <f t="shared" si="32"/>
        <v>0</v>
      </c>
      <c r="I209" s="65">
        <f t="shared" si="33"/>
        <v>0</v>
      </c>
      <c r="J209" s="16"/>
    </row>
    <row r="210" spans="1:10" s="17" customFormat="1" ht="21" customHeight="1">
      <c r="A210" s="56"/>
      <c r="B210" s="293" t="s">
        <v>178</v>
      </c>
      <c r="C210" s="265">
        <v>88</v>
      </c>
      <c r="D210" s="80" t="s">
        <v>10</v>
      </c>
      <c r="E210" s="51"/>
      <c r="F210" s="29">
        <f t="shared" si="31"/>
        <v>0</v>
      </c>
      <c r="G210" s="51"/>
      <c r="H210" s="29">
        <f t="shared" si="32"/>
        <v>0</v>
      </c>
      <c r="I210" s="65">
        <f t="shared" si="33"/>
        <v>0</v>
      </c>
      <c r="J210" s="16"/>
    </row>
    <row r="211" spans="1:10" s="17" customFormat="1" ht="21" customHeight="1">
      <c r="A211" s="56"/>
      <c r="B211" s="293" t="s">
        <v>179</v>
      </c>
      <c r="C211" s="265">
        <v>93</v>
      </c>
      <c r="D211" s="80" t="s">
        <v>10</v>
      </c>
      <c r="E211" s="572"/>
      <c r="F211" s="29">
        <f t="shared" si="31"/>
        <v>0</v>
      </c>
      <c r="G211" s="573"/>
      <c r="H211" s="29">
        <f t="shared" si="32"/>
        <v>0</v>
      </c>
      <c r="I211" s="65">
        <f t="shared" si="33"/>
        <v>0</v>
      </c>
      <c r="J211" s="213"/>
    </row>
    <row r="212" spans="1:10" s="17" customFormat="1" ht="21" customHeight="1">
      <c r="A212" s="56"/>
      <c r="B212" s="293" t="s">
        <v>180</v>
      </c>
      <c r="C212" s="265">
        <v>57</v>
      </c>
      <c r="D212" s="80" t="s">
        <v>10</v>
      </c>
      <c r="E212" s="572"/>
      <c r="F212" s="29">
        <f t="shared" si="31"/>
        <v>0</v>
      </c>
      <c r="G212" s="572"/>
      <c r="H212" s="29">
        <f t="shared" si="32"/>
        <v>0</v>
      </c>
      <c r="I212" s="65">
        <f t="shared" si="33"/>
        <v>0</v>
      </c>
      <c r="J212" s="213"/>
    </row>
    <row r="213" spans="1:10" s="17" customFormat="1" ht="22.5" customHeight="1">
      <c r="A213" s="56"/>
      <c r="B213" s="294" t="s">
        <v>674</v>
      </c>
      <c r="C213" s="265">
        <v>0</v>
      </c>
      <c r="D213" s="56" t="s">
        <v>10</v>
      </c>
      <c r="E213" s="50"/>
      <c r="F213" s="29">
        <f>ROUND(E213*C213,2)</f>
        <v>0</v>
      </c>
      <c r="G213" s="50"/>
      <c r="H213" s="29">
        <f>ROUND(G213*C213,2)</f>
        <v>0</v>
      </c>
      <c r="I213" s="65">
        <f>+F213+H213</f>
        <v>0</v>
      </c>
      <c r="J213" s="16"/>
    </row>
    <row r="214" spans="1:10" s="17" customFormat="1" ht="22.5" customHeight="1">
      <c r="A214" s="56"/>
      <c r="B214" s="294" t="s">
        <v>675</v>
      </c>
      <c r="C214" s="265">
        <v>37</v>
      </c>
      <c r="D214" s="56" t="s">
        <v>10</v>
      </c>
      <c r="E214" s="50"/>
      <c r="F214" s="29">
        <f>ROUND(E214*C214,2)</f>
        <v>0</v>
      </c>
      <c r="G214" s="50"/>
      <c r="H214" s="29">
        <f>ROUND(G214*C214,2)</f>
        <v>0</v>
      </c>
      <c r="I214" s="65">
        <f>+F214+H214</f>
        <v>0</v>
      </c>
      <c r="J214" s="236"/>
    </row>
    <row r="215" spans="1:10" s="17" customFormat="1" ht="20.25" customHeight="1">
      <c r="A215" s="56"/>
      <c r="B215" s="294" t="s">
        <v>183</v>
      </c>
      <c r="C215" s="66">
        <v>1083</v>
      </c>
      <c r="D215" s="56" t="s">
        <v>10</v>
      </c>
      <c r="E215" s="50"/>
      <c r="F215" s="29">
        <f t="shared" ref="F215:F216" si="34">ROUND(E215*C215,2)</f>
        <v>0</v>
      </c>
      <c r="G215" s="50"/>
      <c r="H215" s="29">
        <f t="shared" ref="H215:H216" si="35">ROUND(G215*C215,2)</f>
        <v>0</v>
      </c>
      <c r="I215" s="65">
        <f t="shared" ref="I215:I216" si="36">+F215+H215</f>
        <v>0</v>
      </c>
      <c r="J215" s="236"/>
    </row>
    <row r="216" spans="1:10" s="17" customFormat="1" ht="20.25" customHeight="1">
      <c r="A216" s="56"/>
      <c r="B216" s="294" t="s">
        <v>184</v>
      </c>
      <c r="C216" s="66">
        <v>93</v>
      </c>
      <c r="D216" s="56" t="s">
        <v>10</v>
      </c>
      <c r="E216" s="50"/>
      <c r="F216" s="29">
        <f t="shared" si="34"/>
        <v>0</v>
      </c>
      <c r="G216" s="50"/>
      <c r="H216" s="29">
        <f t="shared" si="35"/>
        <v>0</v>
      </c>
      <c r="I216" s="65">
        <f t="shared" si="36"/>
        <v>0</v>
      </c>
      <c r="J216" s="236"/>
    </row>
    <row r="217" spans="1:10" s="17" customFormat="1" ht="21" customHeight="1">
      <c r="A217" s="63" t="s">
        <v>331</v>
      </c>
      <c r="B217" s="64" t="s">
        <v>80</v>
      </c>
      <c r="C217" s="66"/>
      <c r="D217" s="280"/>
      <c r="E217" s="53"/>
      <c r="F217" s="26"/>
      <c r="G217" s="53"/>
      <c r="H217" s="26"/>
      <c r="I217" s="54"/>
      <c r="J217" s="295"/>
    </row>
    <row r="218" spans="1:10" s="17" customFormat="1" ht="21" customHeight="1">
      <c r="A218" s="56"/>
      <c r="B218" s="64" t="s">
        <v>81</v>
      </c>
      <c r="C218" s="66"/>
      <c r="D218" s="80"/>
      <c r="E218" s="50"/>
      <c r="F218" s="29"/>
      <c r="G218" s="50"/>
      <c r="H218" s="29"/>
      <c r="I218" s="65"/>
      <c r="J218" s="296"/>
    </row>
    <row r="219" spans="1:10" s="17" customFormat="1" ht="21" customHeight="1">
      <c r="A219" s="56"/>
      <c r="B219" s="230" t="s">
        <v>314</v>
      </c>
      <c r="C219" s="265">
        <v>1514.1</v>
      </c>
      <c r="D219" s="56" t="s">
        <v>10</v>
      </c>
      <c r="E219" s="571"/>
      <c r="F219" s="29">
        <f t="shared" ref="F219:F222" si="37">ROUND(E219*C219,2)</f>
        <v>0</v>
      </c>
      <c r="G219" s="571"/>
      <c r="H219" s="29">
        <f t="shared" ref="H219:H222" si="38">ROUND(G219*C219,2)</f>
        <v>0</v>
      </c>
      <c r="I219" s="65">
        <f t="shared" ref="I219:I222" si="39">+F219+H219</f>
        <v>0</v>
      </c>
      <c r="J219" s="213"/>
    </row>
    <row r="220" spans="1:10" s="17" customFormat="1" ht="21" customHeight="1">
      <c r="A220" s="56"/>
      <c r="B220" s="230" t="s">
        <v>315</v>
      </c>
      <c r="C220" s="265">
        <v>954.45</v>
      </c>
      <c r="D220" s="56" t="s">
        <v>10</v>
      </c>
      <c r="E220" s="571"/>
      <c r="F220" s="29">
        <f t="shared" si="37"/>
        <v>0</v>
      </c>
      <c r="G220" s="571"/>
      <c r="H220" s="29">
        <f t="shared" si="38"/>
        <v>0</v>
      </c>
      <c r="I220" s="65">
        <f t="shared" si="39"/>
        <v>0</v>
      </c>
      <c r="J220" s="213"/>
    </row>
    <row r="221" spans="1:10" s="17" customFormat="1" ht="21" customHeight="1">
      <c r="A221" s="56"/>
      <c r="B221" s="230" t="s">
        <v>676</v>
      </c>
      <c r="C221" s="66">
        <v>808</v>
      </c>
      <c r="D221" s="56" t="s">
        <v>82</v>
      </c>
      <c r="E221" s="571"/>
      <c r="F221" s="29">
        <f t="shared" si="37"/>
        <v>0</v>
      </c>
      <c r="G221" s="571"/>
      <c r="H221" s="29">
        <f t="shared" si="38"/>
        <v>0</v>
      </c>
      <c r="I221" s="65">
        <f t="shared" si="39"/>
        <v>0</v>
      </c>
      <c r="J221" s="213"/>
    </row>
    <row r="222" spans="1:10" s="17" customFormat="1" ht="21" customHeight="1">
      <c r="A222" s="56"/>
      <c r="B222" s="230" t="s">
        <v>677</v>
      </c>
      <c r="C222" s="66">
        <v>510</v>
      </c>
      <c r="D222" s="56" t="s">
        <v>82</v>
      </c>
      <c r="E222" s="571"/>
      <c r="F222" s="29">
        <f t="shared" si="37"/>
        <v>0</v>
      </c>
      <c r="G222" s="571"/>
      <c r="H222" s="29">
        <f t="shared" si="38"/>
        <v>0</v>
      </c>
      <c r="I222" s="65">
        <f t="shared" si="39"/>
        <v>0</v>
      </c>
      <c r="J222" s="213"/>
    </row>
    <row r="223" spans="1:10" s="17" customFormat="1" ht="21" customHeight="1">
      <c r="A223" s="56"/>
      <c r="B223" s="291" t="s">
        <v>83</v>
      </c>
      <c r="C223" s="66"/>
      <c r="D223" s="80"/>
      <c r="E223" s="50"/>
      <c r="F223" s="29"/>
      <c r="G223" s="50"/>
      <c r="H223" s="29"/>
      <c r="I223" s="65"/>
      <c r="J223" s="16"/>
    </row>
    <row r="224" spans="1:10" s="17" customFormat="1" ht="21" customHeight="1">
      <c r="A224" s="56"/>
      <c r="B224" s="293" t="s">
        <v>84</v>
      </c>
      <c r="C224" s="66">
        <v>3728</v>
      </c>
      <c r="D224" s="56" t="s">
        <v>10</v>
      </c>
      <c r="E224" s="571"/>
      <c r="F224" s="29">
        <f t="shared" ref="F224:F227" si="40">ROUND(E224*C224,2)</f>
        <v>0</v>
      </c>
      <c r="G224" s="571"/>
      <c r="H224" s="29">
        <f t="shared" ref="H224:H227" si="41">ROUND(G224*C224,2)</f>
        <v>0</v>
      </c>
      <c r="I224" s="65">
        <f t="shared" ref="I224:I227" si="42">+F224+H224</f>
        <v>0</v>
      </c>
      <c r="J224" s="213"/>
    </row>
    <row r="225" spans="1:10" s="17" customFormat="1" ht="21" customHeight="1">
      <c r="A225" s="56"/>
      <c r="B225" s="293" t="s">
        <v>85</v>
      </c>
      <c r="C225" s="265">
        <v>796</v>
      </c>
      <c r="D225" s="56" t="s">
        <v>10</v>
      </c>
      <c r="E225" s="571"/>
      <c r="F225" s="29">
        <f t="shared" si="40"/>
        <v>0</v>
      </c>
      <c r="G225" s="571"/>
      <c r="H225" s="29">
        <f t="shared" si="41"/>
        <v>0</v>
      </c>
      <c r="I225" s="65">
        <f t="shared" si="42"/>
        <v>0</v>
      </c>
      <c r="J225" s="213"/>
    </row>
    <row r="226" spans="1:10" s="17" customFormat="1" ht="21" customHeight="1">
      <c r="A226" s="56"/>
      <c r="B226" s="293" t="s">
        <v>185</v>
      </c>
      <c r="C226" s="66">
        <v>1243</v>
      </c>
      <c r="D226" s="56" t="s">
        <v>82</v>
      </c>
      <c r="E226" s="50"/>
      <c r="F226" s="29">
        <f t="shared" si="40"/>
        <v>0</v>
      </c>
      <c r="G226" s="50"/>
      <c r="H226" s="29">
        <f t="shared" si="41"/>
        <v>0</v>
      </c>
      <c r="I226" s="65">
        <f t="shared" si="42"/>
        <v>0</v>
      </c>
      <c r="J226" s="16"/>
    </row>
    <row r="227" spans="1:10" s="17" customFormat="1" ht="21" customHeight="1">
      <c r="A227" s="56"/>
      <c r="B227" s="230" t="s">
        <v>186</v>
      </c>
      <c r="C227" s="66">
        <v>542</v>
      </c>
      <c r="D227" s="56" t="s">
        <v>10</v>
      </c>
      <c r="E227" s="571"/>
      <c r="F227" s="29">
        <f t="shared" si="40"/>
        <v>0</v>
      </c>
      <c r="G227" s="571"/>
      <c r="H227" s="29">
        <f t="shared" si="41"/>
        <v>0</v>
      </c>
      <c r="I227" s="65">
        <f t="shared" si="42"/>
        <v>0</v>
      </c>
      <c r="J227" s="213"/>
    </row>
    <row r="228" spans="1:10" s="17" customFormat="1" ht="21" customHeight="1">
      <c r="A228" s="63" t="s">
        <v>332</v>
      </c>
      <c r="B228" s="291" t="s">
        <v>86</v>
      </c>
      <c r="C228" s="66"/>
      <c r="D228" s="280"/>
      <c r="E228" s="53"/>
      <c r="F228" s="26"/>
      <c r="G228" s="53"/>
      <c r="H228" s="26"/>
      <c r="I228" s="54"/>
      <c r="J228" s="292"/>
    </row>
    <row r="229" spans="1:10" s="17" customFormat="1" ht="46.5" customHeight="1">
      <c r="A229" s="56"/>
      <c r="B229" s="230" t="s">
        <v>181</v>
      </c>
      <c r="C229" s="265">
        <v>931</v>
      </c>
      <c r="D229" s="56" t="s">
        <v>10</v>
      </c>
      <c r="E229" s="50"/>
      <c r="F229" s="29">
        <f t="shared" ref="F229:F230" si="43">ROUND(E229*C229,2)</f>
        <v>0</v>
      </c>
      <c r="G229" s="50"/>
      <c r="H229" s="29">
        <f t="shared" ref="H229:H230" si="44">ROUND(G229*C229,2)</f>
        <v>0</v>
      </c>
      <c r="I229" s="65">
        <f t="shared" ref="I229:I230" si="45">+F229+H229</f>
        <v>0</v>
      </c>
      <c r="J229" s="16"/>
    </row>
    <row r="230" spans="1:10" s="17" customFormat="1" ht="21.75" customHeight="1">
      <c r="A230" s="56"/>
      <c r="B230" s="230" t="s">
        <v>679</v>
      </c>
      <c r="C230" s="265">
        <v>93</v>
      </c>
      <c r="D230" s="56" t="s">
        <v>10</v>
      </c>
      <c r="E230" s="50"/>
      <c r="F230" s="29">
        <f t="shared" si="43"/>
        <v>0</v>
      </c>
      <c r="G230" s="50"/>
      <c r="H230" s="29">
        <f t="shared" si="44"/>
        <v>0</v>
      </c>
      <c r="I230" s="65">
        <f t="shared" si="45"/>
        <v>0</v>
      </c>
      <c r="J230" s="16"/>
    </row>
    <row r="231" spans="1:10" s="12" customFormat="1" ht="21" customHeight="1">
      <c r="A231" s="56"/>
      <c r="B231" s="230" t="s">
        <v>718</v>
      </c>
      <c r="C231" s="265">
        <v>158</v>
      </c>
      <c r="D231" s="56" t="s">
        <v>10</v>
      </c>
      <c r="E231" s="50"/>
      <c r="F231" s="29">
        <f>ROUND(E231*C231,2)</f>
        <v>0</v>
      </c>
      <c r="G231" s="50"/>
      <c r="H231" s="29">
        <f>ROUND(G231*C231,2)</f>
        <v>0</v>
      </c>
      <c r="I231" s="65">
        <f>+F231+H231</f>
        <v>0</v>
      </c>
      <c r="J231" s="16"/>
    </row>
    <row r="232" spans="1:10" s="12" customFormat="1" ht="21" customHeight="1">
      <c r="A232" s="63" t="s">
        <v>333</v>
      </c>
      <c r="B232" s="64" t="s">
        <v>87</v>
      </c>
      <c r="C232" s="66"/>
      <c r="D232" s="280"/>
      <c r="E232" s="53"/>
      <c r="F232" s="29"/>
      <c r="G232" s="53"/>
      <c r="H232" s="29"/>
      <c r="I232" s="65"/>
      <c r="J232" s="251"/>
    </row>
    <row r="233" spans="1:10" s="12" customFormat="1" ht="21" customHeight="1">
      <c r="A233" s="63"/>
      <c r="B233" s="64" t="s">
        <v>327</v>
      </c>
      <c r="C233" s="66"/>
      <c r="D233" s="280"/>
      <c r="E233" s="53"/>
      <c r="F233" s="29"/>
      <c r="G233" s="53"/>
      <c r="H233" s="29"/>
      <c r="I233" s="65"/>
      <c r="J233" s="251"/>
    </row>
    <row r="234" spans="1:10" s="12" customFormat="1" ht="21" customHeight="1">
      <c r="A234" s="56"/>
      <c r="B234" s="293" t="s">
        <v>681</v>
      </c>
      <c r="C234" s="66">
        <v>55</v>
      </c>
      <c r="D234" s="297" t="s">
        <v>82</v>
      </c>
      <c r="E234" s="72"/>
      <c r="F234" s="29">
        <f t="shared" ref="F234:F237" si="46">ROUND(E234*C234,2)</f>
        <v>0</v>
      </c>
      <c r="G234" s="72"/>
      <c r="H234" s="29">
        <f t="shared" ref="H234:H237" si="47">ROUND(G234*C234,2)</f>
        <v>0</v>
      </c>
      <c r="I234" s="65">
        <f t="shared" ref="I234:I237" si="48">+F234+H234</f>
        <v>0</v>
      </c>
      <c r="J234" s="16"/>
    </row>
    <row r="235" spans="1:10" s="12" customFormat="1" ht="21" customHeight="1">
      <c r="A235" s="56"/>
      <c r="B235" s="293" t="s">
        <v>680</v>
      </c>
      <c r="C235" s="66">
        <v>55</v>
      </c>
      <c r="D235" s="297" t="s">
        <v>82</v>
      </c>
      <c r="E235" s="72"/>
      <c r="F235" s="29">
        <f t="shared" si="46"/>
        <v>0</v>
      </c>
      <c r="G235" s="72"/>
      <c r="H235" s="29">
        <f t="shared" si="47"/>
        <v>0</v>
      </c>
      <c r="I235" s="65">
        <f t="shared" si="48"/>
        <v>0</v>
      </c>
      <c r="J235" s="16"/>
    </row>
    <row r="236" spans="1:10" s="12" customFormat="1" ht="21" customHeight="1">
      <c r="A236" s="56"/>
      <c r="B236" s="293" t="s">
        <v>682</v>
      </c>
      <c r="C236" s="66">
        <v>13</v>
      </c>
      <c r="D236" s="297" t="s">
        <v>10</v>
      </c>
      <c r="E236" s="72"/>
      <c r="F236" s="29">
        <f t="shared" si="46"/>
        <v>0</v>
      </c>
      <c r="G236" s="72"/>
      <c r="H236" s="29">
        <f t="shared" si="47"/>
        <v>0</v>
      </c>
      <c r="I236" s="65">
        <f t="shared" si="48"/>
        <v>0</v>
      </c>
      <c r="J236" s="16"/>
    </row>
    <row r="237" spans="1:10" s="12" customFormat="1" ht="21" customHeight="1">
      <c r="A237" s="56"/>
      <c r="B237" s="293" t="s">
        <v>119</v>
      </c>
      <c r="C237" s="66">
        <v>18</v>
      </c>
      <c r="D237" s="297" t="s">
        <v>82</v>
      </c>
      <c r="E237" s="72"/>
      <c r="F237" s="29">
        <f t="shared" si="46"/>
        <v>0</v>
      </c>
      <c r="G237" s="72"/>
      <c r="H237" s="29">
        <f t="shared" si="47"/>
        <v>0</v>
      </c>
      <c r="I237" s="65">
        <f t="shared" si="48"/>
        <v>0</v>
      </c>
      <c r="J237" s="16"/>
    </row>
    <row r="238" spans="1:10" s="12" customFormat="1" ht="21" customHeight="1">
      <c r="A238" s="56"/>
      <c r="B238" s="291" t="s">
        <v>330</v>
      </c>
      <c r="C238" s="66"/>
      <c r="D238" s="297"/>
      <c r="E238" s="72"/>
      <c r="F238" s="29"/>
      <c r="G238" s="72"/>
      <c r="H238" s="29"/>
      <c r="I238" s="65"/>
      <c r="J238" s="16"/>
    </row>
    <row r="239" spans="1:10" s="12" customFormat="1" ht="21" customHeight="1">
      <c r="A239" s="56"/>
      <c r="B239" s="293" t="s">
        <v>329</v>
      </c>
      <c r="C239" s="66">
        <v>24</v>
      </c>
      <c r="D239" s="297" t="s">
        <v>82</v>
      </c>
      <c r="E239" s="72"/>
      <c r="F239" s="29">
        <f t="shared" ref="F239:F241" si="49">ROUND(E239*C239,2)</f>
        <v>0</v>
      </c>
      <c r="G239" s="72"/>
      <c r="H239" s="29">
        <f t="shared" ref="H239:H241" si="50">ROUND(G239*C239,2)</f>
        <v>0</v>
      </c>
      <c r="I239" s="65">
        <f t="shared" ref="I239:I241" si="51">+F239+H239</f>
        <v>0</v>
      </c>
      <c r="J239" s="16"/>
    </row>
    <row r="240" spans="1:10" s="12" customFormat="1" ht="21" customHeight="1">
      <c r="A240" s="56"/>
      <c r="B240" s="293" t="s">
        <v>680</v>
      </c>
      <c r="C240" s="66">
        <v>16</v>
      </c>
      <c r="D240" s="297" t="s">
        <v>82</v>
      </c>
      <c r="E240" s="72"/>
      <c r="F240" s="29">
        <f t="shared" si="49"/>
        <v>0</v>
      </c>
      <c r="G240" s="72"/>
      <c r="H240" s="29">
        <f t="shared" si="50"/>
        <v>0</v>
      </c>
      <c r="I240" s="65">
        <f t="shared" si="51"/>
        <v>0</v>
      </c>
      <c r="J240" s="16"/>
    </row>
    <row r="241" spans="1:10" s="12" customFormat="1" ht="21" customHeight="1">
      <c r="A241" s="56"/>
      <c r="B241" s="293" t="s">
        <v>120</v>
      </c>
      <c r="C241" s="66">
        <v>9</v>
      </c>
      <c r="D241" s="297" t="s">
        <v>82</v>
      </c>
      <c r="E241" s="72"/>
      <c r="F241" s="29">
        <f t="shared" si="49"/>
        <v>0</v>
      </c>
      <c r="G241" s="72"/>
      <c r="H241" s="29">
        <f t="shared" si="50"/>
        <v>0</v>
      </c>
      <c r="I241" s="65">
        <f t="shared" si="51"/>
        <v>0</v>
      </c>
      <c r="J241" s="226"/>
    </row>
    <row r="242" spans="1:10" s="12" customFormat="1" ht="21" customHeight="1">
      <c r="A242" s="56"/>
      <c r="B242" s="291" t="s">
        <v>328</v>
      </c>
      <c r="C242" s="66"/>
      <c r="D242" s="297"/>
      <c r="E242" s="72"/>
      <c r="F242" s="29"/>
      <c r="G242" s="72"/>
      <c r="H242" s="29"/>
      <c r="I242" s="65"/>
      <c r="J242" s="16"/>
    </row>
    <row r="243" spans="1:10" s="12" customFormat="1" ht="21" customHeight="1">
      <c r="A243" s="56"/>
      <c r="B243" s="293" t="s">
        <v>683</v>
      </c>
      <c r="C243" s="66">
        <v>34.799999999999997</v>
      </c>
      <c r="D243" s="297" t="s">
        <v>82</v>
      </c>
      <c r="E243" s="72"/>
      <c r="F243" s="29">
        <f t="shared" ref="F243" si="52">ROUND(E243*C243,2)</f>
        <v>0</v>
      </c>
      <c r="G243" s="72"/>
      <c r="H243" s="29">
        <f t="shared" ref="H243" si="53">ROUND(G243*C243,2)</f>
        <v>0</v>
      </c>
      <c r="I243" s="65">
        <f t="shared" ref="I243" si="54">+F243+H243</f>
        <v>0</v>
      </c>
      <c r="J243" s="16"/>
    </row>
    <row r="244" spans="1:10" s="12" customFormat="1" ht="21" customHeight="1">
      <c r="A244" s="63" t="s">
        <v>334</v>
      </c>
      <c r="B244" s="291" t="s">
        <v>88</v>
      </c>
      <c r="C244" s="66"/>
      <c r="D244" s="280"/>
      <c r="E244" s="53"/>
      <c r="F244" s="26"/>
      <c r="G244" s="53"/>
      <c r="H244" s="26"/>
      <c r="I244" s="54"/>
      <c r="J244" s="298"/>
    </row>
    <row r="245" spans="1:10" s="12" customFormat="1" ht="21" customHeight="1">
      <c r="A245" s="56"/>
      <c r="B245" s="293" t="s">
        <v>316</v>
      </c>
      <c r="C245" s="66">
        <v>1</v>
      </c>
      <c r="D245" s="299" t="s">
        <v>40</v>
      </c>
      <c r="E245" s="574"/>
      <c r="F245" s="29">
        <f t="shared" ref="F245:F255" si="55">ROUND(E245*C245,2)</f>
        <v>0</v>
      </c>
      <c r="G245" s="72"/>
      <c r="H245" s="29">
        <f t="shared" ref="H245:H255" si="56">ROUND(G245*C245,2)</f>
        <v>0</v>
      </c>
      <c r="I245" s="65">
        <f t="shared" ref="I245:I255" si="57">+F245+H245</f>
        <v>0</v>
      </c>
      <c r="J245" s="16"/>
    </row>
    <row r="246" spans="1:10" s="12" customFormat="1" ht="21" customHeight="1">
      <c r="A246" s="56"/>
      <c r="B246" s="293" t="s">
        <v>317</v>
      </c>
      <c r="C246" s="66">
        <v>1</v>
      </c>
      <c r="D246" s="299" t="s">
        <v>40</v>
      </c>
      <c r="E246" s="574"/>
      <c r="F246" s="29">
        <f t="shared" si="55"/>
        <v>0</v>
      </c>
      <c r="G246" s="72"/>
      <c r="H246" s="29">
        <f t="shared" si="56"/>
        <v>0</v>
      </c>
      <c r="I246" s="65">
        <f t="shared" si="57"/>
        <v>0</v>
      </c>
      <c r="J246" s="16"/>
    </row>
    <row r="247" spans="1:10" s="12" customFormat="1" ht="21" customHeight="1">
      <c r="A247" s="56"/>
      <c r="B247" s="293" t="s">
        <v>318</v>
      </c>
      <c r="C247" s="66">
        <v>29</v>
      </c>
      <c r="D247" s="299" t="s">
        <v>40</v>
      </c>
      <c r="E247" s="574"/>
      <c r="F247" s="29">
        <f t="shared" si="55"/>
        <v>0</v>
      </c>
      <c r="G247" s="72"/>
      <c r="H247" s="29">
        <f t="shared" si="56"/>
        <v>0</v>
      </c>
      <c r="I247" s="65">
        <f t="shared" si="57"/>
        <v>0</v>
      </c>
      <c r="J247" s="16"/>
    </row>
    <row r="248" spans="1:10" s="12" customFormat="1" ht="21" customHeight="1">
      <c r="A248" s="56"/>
      <c r="B248" s="293" t="s">
        <v>319</v>
      </c>
      <c r="C248" s="66">
        <v>24</v>
      </c>
      <c r="D248" s="299" t="s">
        <v>40</v>
      </c>
      <c r="E248" s="574"/>
      <c r="F248" s="29">
        <f t="shared" si="55"/>
        <v>0</v>
      </c>
      <c r="G248" s="72"/>
      <c r="H248" s="29">
        <f t="shared" si="56"/>
        <v>0</v>
      </c>
      <c r="I248" s="65">
        <f t="shared" si="57"/>
        <v>0</v>
      </c>
      <c r="J248" s="16"/>
    </row>
    <row r="249" spans="1:10" s="12" customFormat="1" ht="21" customHeight="1">
      <c r="A249" s="56"/>
      <c r="B249" s="293" t="s">
        <v>320</v>
      </c>
      <c r="C249" s="66">
        <v>24</v>
      </c>
      <c r="D249" s="299" t="s">
        <v>40</v>
      </c>
      <c r="E249" s="574"/>
      <c r="F249" s="29">
        <f t="shared" si="55"/>
        <v>0</v>
      </c>
      <c r="G249" s="72"/>
      <c r="H249" s="29">
        <f t="shared" si="56"/>
        <v>0</v>
      </c>
      <c r="I249" s="65">
        <f t="shared" si="57"/>
        <v>0</v>
      </c>
      <c r="J249" s="16"/>
    </row>
    <row r="250" spans="1:10" s="12" customFormat="1" ht="21" customHeight="1">
      <c r="A250" s="56"/>
      <c r="B250" s="293" t="s">
        <v>321</v>
      </c>
      <c r="C250" s="66">
        <v>1</v>
      </c>
      <c r="D250" s="299" t="s">
        <v>40</v>
      </c>
      <c r="E250" s="574"/>
      <c r="F250" s="29">
        <f t="shared" si="55"/>
        <v>0</v>
      </c>
      <c r="G250" s="72"/>
      <c r="H250" s="29">
        <f t="shared" si="56"/>
        <v>0</v>
      </c>
      <c r="I250" s="65">
        <f t="shared" si="57"/>
        <v>0</v>
      </c>
      <c r="J250" s="16"/>
    </row>
    <row r="251" spans="1:10" s="12" customFormat="1" ht="21" customHeight="1">
      <c r="A251" s="56"/>
      <c r="B251" s="293" t="s">
        <v>302</v>
      </c>
      <c r="C251" s="66">
        <v>3</v>
      </c>
      <c r="D251" s="299" t="s">
        <v>40</v>
      </c>
      <c r="E251" s="574"/>
      <c r="F251" s="29">
        <f t="shared" si="55"/>
        <v>0</v>
      </c>
      <c r="G251" s="72"/>
      <c r="H251" s="29">
        <f t="shared" si="56"/>
        <v>0</v>
      </c>
      <c r="I251" s="65">
        <f t="shared" si="57"/>
        <v>0</v>
      </c>
      <c r="J251" s="16"/>
    </row>
    <row r="252" spans="1:10" s="12" customFormat="1" ht="21" customHeight="1">
      <c r="A252" s="56"/>
      <c r="B252" s="293" t="s">
        <v>303</v>
      </c>
      <c r="C252" s="66">
        <v>4</v>
      </c>
      <c r="D252" s="299" t="s">
        <v>40</v>
      </c>
      <c r="E252" s="574"/>
      <c r="F252" s="29">
        <f t="shared" si="55"/>
        <v>0</v>
      </c>
      <c r="G252" s="72"/>
      <c r="H252" s="29">
        <f t="shared" si="56"/>
        <v>0</v>
      </c>
      <c r="I252" s="65">
        <f t="shared" si="57"/>
        <v>0</v>
      </c>
      <c r="J252" s="16"/>
    </row>
    <row r="253" spans="1:10" s="12" customFormat="1" ht="21" customHeight="1">
      <c r="A253" s="56"/>
      <c r="B253" s="293" t="s">
        <v>304</v>
      </c>
      <c r="C253" s="66">
        <v>2</v>
      </c>
      <c r="D253" s="299" t="s">
        <v>40</v>
      </c>
      <c r="E253" s="574"/>
      <c r="F253" s="29">
        <f t="shared" si="55"/>
        <v>0</v>
      </c>
      <c r="G253" s="72"/>
      <c r="H253" s="29">
        <f t="shared" si="56"/>
        <v>0</v>
      </c>
      <c r="I253" s="65">
        <f t="shared" si="57"/>
        <v>0</v>
      </c>
      <c r="J253" s="16"/>
    </row>
    <row r="254" spans="1:10" s="12" customFormat="1" ht="21" customHeight="1">
      <c r="A254" s="56"/>
      <c r="B254" s="293" t="s">
        <v>305</v>
      </c>
      <c r="C254" s="66">
        <v>12</v>
      </c>
      <c r="D254" s="299" t="s">
        <v>40</v>
      </c>
      <c r="E254" s="574"/>
      <c r="F254" s="29">
        <f t="shared" si="55"/>
        <v>0</v>
      </c>
      <c r="G254" s="72"/>
      <c r="H254" s="29">
        <f t="shared" si="56"/>
        <v>0</v>
      </c>
      <c r="I254" s="65">
        <f t="shared" si="57"/>
        <v>0</v>
      </c>
      <c r="J254" s="16"/>
    </row>
    <row r="255" spans="1:10" s="12" customFormat="1" ht="21" customHeight="1">
      <c r="A255" s="56"/>
      <c r="B255" s="293" t="s">
        <v>306</v>
      </c>
      <c r="C255" s="66">
        <v>26</v>
      </c>
      <c r="D255" s="299" t="s">
        <v>40</v>
      </c>
      <c r="E255" s="574"/>
      <c r="F255" s="29">
        <f t="shared" si="55"/>
        <v>0</v>
      </c>
      <c r="G255" s="72"/>
      <c r="H255" s="29">
        <f t="shared" si="56"/>
        <v>0</v>
      </c>
      <c r="I255" s="65">
        <f t="shared" si="57"/>
        <v>0</v>
      </c>
      <c r="J255" s="16"/>
    </row>
    <row r="256" spans="1:10" s="12" customFormat="1" ht="21" customHeight="1">
      <c r="A256" s="63" t="s">
        <v>335</v>
      </c>
      <c r="B256" s="291" t="s">
        <v>89</v>
      </c>
      <c r="C256" s="66"/>
      <c r="D256" s="280"/>
      <c r="E256" s="53"/>
      <c r="F256" s="26"/>
      <c r="G256" s="53"/>
      <c r="H256" s="26"/>
      <c r="I256" s="54"/>
      <c r="J256" s="251"/>
    </row>
    <row r="257" spans="1:10" s="12" customFormat="1" ht="21" customHeight="1">
      <c r="A257" s="56"/>
      <c r="B257" s="232" t="s">
        <v>90</v>
      </c>
      <c r="C257" s="66"/>
      <c r="D257" s="300"/>
      <c r="E257" s="235"/>
      <c r="F257" s="29"/>
      <c r="G257" s="235"/>
      <c r="H257" s="29"/>
      <c r="I257" s="65"/>
      <c r="J257" s="16"/>
    </row>
    <row r="258" spans="1:10" s="12" customFormat="1" ht="21" customHeight="1">
      <c r="A258" s="56"/>
      <c r="B258" s="301" t="s">
        <v>684</v>
      </c>
      <c r="C258" s="66">
        <v>25</v>
      </c>
      <c r="D258" s="297" t="s">
        <v>40</v>
      </c>
      <c r="E258" s="575"/>
      <c r="F258" s="29">
        <f>ROUND(E258*C258,2)</f>
        <v>0</v>
      </c>
      <c r="G258" s="72"/>
      <c r="H258" s="29">
        <f t="shared" ref="H258:H275" si="58">ROUND(G258*C258,2)</f>
        <v>0</v>
      </c>
      <c r="I258" s="65">
        <f t="shared" ref="I258:I275" si="59">+F258+H258</f>
        <v>0</v>
      </c>
      <c r="J258" s="16"/>
    </row>
    <row r="259" spans="1:10" s="12" customFormat="1" ht="21" customHeight="1">
      <c r="A259" s="56"/>
      <c r="B259" s="301" t="s">
        <v>91</v>
      </c>
      <c r="C259" s="66">
        <v>25</v>
      </c>
      <c r="D259" s="297" t="s">
        <v>40</v>
      </c>
      <c r="E259" s="302"/>
      <c r="F259" s="29">
        <f t="shared" ref="F259:F260" si="60">ROUND(E259*C259,2)</f>
        <v>0</v>
      </c>
      <c r="G259" s="72"/>
      <c r="H259" s="29">
        <f t="shared" si="58"/>
        <v>0</v>
      </c>
      <c r="I259" s="65">
        <f t="shared" si="59"/>
        <v>0</v>
      </c>
      <c r="J259" s="16"/>
    </row>
    <row r="260" spans="1:10" s="12" customFormat="1" ht="21" customHeight="1">
      <c r="A260" s="56"/>
      <c r="B260" s="303" t="s">
        <v>92</v>
      </c>
      <c r="C260" s="66">
        <v>25</v>
      </c>
      <c r="D260" s="297" t="s">
        <v>40</v>
      </c>
      <c r="E260" s="304"/>
      <c r="F260" s="29">
        <f t="shared" si="60"/>
        <v>0</v>
      </c>
      <c r="G260" s="51"/>
      <c r="H260" s="29">
        <f t="shared" si="58"/>
        <v>0</v>
      </c>
      <c r="I260" s="65">
        <f t="shared" si="59"/>
        <v>0</v>
      </c>
      <c r="J260" s="16"/>
    </row>
    <row r="261" spans="1:10" s="12" customFormat="1" ht="21" customHeight="1">
      <c r="A261" s="56"/>
      <c r="B261" s="301" t="s">
        <v>322</v>
      </c>
      <c r="C261" s="66">
        <v>1</v>
      </c>
      <c r="D261" s="297" t="s">
        <v>40</v>
      </c>
      <c r="E261" s="302"/>
      <c r="F261" s="29">
        <f>ROUND(E261*C261,2)</f>
        <v>0</v>
      </c>
      <c r="G261" s="72"/>
      <c r="H261" s="29">
        <f t="shared" si="58"/>
        <v>0</v>
      </c>
      <c r="I261" s="65">
        <f t="shared" si="59"/>
        <v>0</v>
      </c>
      <c r="J261" s="16"/>
    </row>
    <row r="262" spans="1:10" s="12" customFormat="1" ht="21" customHeight="1">
      <c r="A262" s="56"/>
      <c r="B262" s="301" t="s">
        <v>93</v>
      </c>
      <c r="C262" s="66">
        <v>24</v>
      </c>
      <c r="D262" s="297" t="s">
        <v>40</v>
      </c>
      <c r="E262" s="302"/>
      <c r="F262" s="29">
        <f>ROUND(E262*C262,2)</f>
        <v>0</v>
      </c>
      <c r="G262" s="72"/>
      <c r="H262" s="29">
        <f t="shared" si="58"/>
        <v>0</v>
      </c>
      <c r="I262" s="65">
        <f t="shared" si="59"/>
        <v>0</v>
      </c>
      <c r="J262" s="16"/>
    </row>
    <row r="263" spans="1:10" s="12" customFormat="1" ht="21" customHeight="1">
      <c r="A263" s="56"/>
      <c r="B263" s="301" t="s">
        <v>94</v>
      </c>
      <c r="C263" s="66">
        <v>25</v>
      </c>
      <c r="D263" s="297" t="s">
        <v>40</v>
      </c>
      <c r="E263" s="302"/>
      <c r="F263" s="29">
        <f t="shared" ref="F263:F275" si="61">ROUND(E263*C263,2)</f>
        <v>0</v>
      </c>
      <c r="G263" s="72"/>
      <c r="H263" s="29">
        <f t="shared" si="58"/>
        <v>0</v>
      </c>
      <c r="I263" s="65">
        <f t="shared" si="59"/>
        <v>0</v>
      </c>
      <c r="J263" s="16"/>
    </row>
    <row r="264" spans="1:10" s="12" customFormat="1" ht="21" customHeight="1">
      <c r="A264" s="56"/>
      <c r="B264" s="301" t="s">
        <v>95</v>
      </c>
      <c r="C264" s="66">
        <v>25</v>
      </c>
      <c r="D264" s="297" t="s">
        <v>40</v>
      </c>
      <c r="E264" s="302"/>
      <c r="F264" s="29">
        <f t="shared" si="61"/>
        <v>0</v>
      </c>
      <c r="G264" s="72"/>
      <c r="H264" s="29">
        <f t="shared" si="58"/>
        <v>0</v>
      </c>
      <c r="I264" s="65">
        <f t="shared" si="59"/>
        <v>0</v>
      </c>
      <c r="J264" s="16"/>
    </row>
    <row r="265" spans="1:10" s="12" customFormat="1" ht="21" customHeight="1">
      <c r="A265" s="56"/>
      <c r="B265" s="301" t="s">
        <v>96</v>
      </c>
      <c r="C265" s="66">
        <v>25</v>
      </c>
      <c r="D265" s="297" t="s">
        <v>40</v>
      </c>
      <c r="E265" s="302"/>
      <c r="F265" s="29">
        <f t="shared" si="61"/>
        <v>0</v>
      </c>
      <c r="G265" s="72"/>
      <c r="H265" s="29">
        <f t="shared" si="58"/>
        <v>0</v>
      </c>
      <c r="I265" s="65">
        <f t="shared" si="59"/>
        <v>0</v>
      </c>
      <c r="J265" s="16"/>
    </row>
    <row r="266" spans="1:10" s="12" customFormat="1" ht="21" customHeight="1">
      <c r="A266" s="56"/>
      <c r="B266" s="301" t="s">
        <v>97</v>
      </c>
      <c r="C266" s="66">
        <v>25</v>
      </c>
      <c r="D266" s="297" t="s">
        <v>40</v>
      </c>
      <c r="E266" s="302"/>
      <c r="F266" s="29">
        <f t="shared" si="61"/>
        <v>0</v>
      </c>
      <c r="G266" s="72"/>
      <c r="H266" s="29">
        <f t="shared" si="58"/>
        <v>0</v>
      </c>
      <c r="I266" s="65">
        <f t="shared" si="59"/>
        <v>0</v>
      </c>
      <c r="J266" s="16"/>
    </row>
    <row r="267" spans="1:10" s="12" customFormat="1" ht="21" customHeight="1">
      <c r="A267" s="56"/>
      <c r="B267" s="301" t="s">
        <v>98</v>
      </c>
      <c r="C267" s="66">
        <v>25</v>
      </c>
      <c r="D267" s="297" t="s">
        <v>40</v>
      </c>
      <c r="E267" s="302"/>
      <c r="F267" s="29">
        <f t="shared" si="61"/>
        <v>0</v>
      </c>
      <c r="G267" s="72"/>
      <c r="H267" s="29">
        <f t="shared" si="58"/>
        <v>0</v>
      </c>
      <c r="I267" s="65">
        <f t="shared" si="59"/>
        <v>0</v>
      </c>
      <c r="J267" s="16"/>
    </row>
    <row r="268" spans="1:10" s="12" customFormat="1" ht="21" customHeight="1">
      <c r="A268" s="56"/>
      <c r="B268" s="303" t="s">
        <v>323</v>
      </c>
      <c r="C268" s="66">
        <v>25</v>
      </c>
      <c r="D268" s="297" t="s">
        <v>40</v>
      </c>
      <c r="E268" s="51"/>
      <c r="F268" s="29">
        <f t="shared" si="61"/>
        <v>0</v>
      </c>
      <c r="G268" s="72"/>
      <c r="H268" s="29">
        <f t="shared" si="58"/>
        <v>0</v>
      </c>
      <c r="I268" s="65">
        <f t="shared" si="59"/>
        <v>0</v>
      </c>
      <c r="J268" s="16"/>
    </row>
    <row r="269" spans="1:10" s="12" customFormat="1" ht="21" customHeight="1">
      <c r="A269" s="56"/>
      <c r="B269" s="301" t="s">
        <v>121</v>
      </c>
      <c r="C269" s="66">
        <v>25</v>
      </c>
      <c r="D269" s="297" t="s">
        <v>41</v>
      </c>
      <c r="E269" s="302"/>
      <c r="F269" s="29">
        <f t="shared" si="61"/>
        <v>0</v>
      </c>
      <c r="G269" s="72"/>
      <c r="H269" s="29">
        <f t="shared" si="58"/>
        <v>0</v>
      </c>
      <c r="I269" s="65">
        <f t="shared" si="59"/>
        <v>0</v>
      </c>
      <c r="J269" s="16"/>
    </row>
    <row r="270" spans="1:10" s="12" customFormat="1" ht="21" customHeight="1">
      <c r="A270" s="56"/>
      <c r="B270" s="301" t="s">
        <v>99</v>
      </c>
      <c r="C270" s="66">
        <v>25</v>
      </c>
      <c r="D270" s="297" t="s">
        <v>41</v>
      </c>
      <c r="E270" s="302"/>
      <c r="F270" s="29">
        <f t="shared" si="61"/>
        <v>0</v>
      </c>
      <c r="G270" s="72"/>
      <c r="H270" s="29">
        <f t="shared" si="58"/>
        <v>0</v>
      </c>
      <c r="I270" s="65">
        <f t="shared" si="59"/>
        <v>0</v>
      </c>
      <c r="J270" s="16"/>
    </row>
    <row r="271" spans="1:10" s="12" customFormat="1" ht="21" customHeight="1">
      <c r="A271" s="56"/>
      <c r="B271" s="305" t="s">
        <v>324</v>
      </c>
      <c r="C271" s="66">
        <v>25</v>
      </c>
      <c r="D271" s="297" t="s">
        <v>40</v>
      </c>
      <c r="E271" s="302"/>
      <c r="F271" s="29">
        <f t="shared" si="61"/>
        <v>0</v>
      </c>
      <c r="G271" s="72"/>
      <c r="H271" s="29">
        <f t="shared" si="58"/>
        <v>0</v>
      </c>
      <c r="I271" s="65">
        <f t="shared" si="59"/>
        <v>0</v>
      </c>
      <c r="J271" s="16"/>
    </row>
    <row r="272" spans="1:10" s="12" customFormat="1" ht="21" customHeight="1">
      <c r="A272" s="56"/>
      <c r="B272" s="306" t="s">
        <v>122</v>
      </c>
      <c r="C272" s="66">
        <v>12</v>
      </c>
      <c r="D272" s="297" t="s">
        <v>40</v>
      </c>
      <c r="E272" s="72"/>
      <c r="F272" s="29">
        <f t="shared" si="61"/>
        <v>0</v>
      </c>
      <c r="G272" s="72"/>
      <c r="H272" s="29">
        <f t="shared" si="58"/>
        <v>0</v>
      </c>
      <c r="I272" s="65">
        <f t="shared" si="59"/>
        <v>0</v>
      </c>
      <c r="J272" s="16"/>
    </row>
    <row r="273" spans="1:10" s="12" customFormat="1" ht="21" customHeight="1">
      <c r="A273" s="56"/>
      <c r="B273" s="306" t="s">
        <v>100</v>
      </c>
      <c r="C273" s="66">
        <v>38.400000000000006</v>
      </c>
      <c r="D273" s="297" t="s">
        <v>82</v>
      </c>
      <c r="E273" s="72"/>
      <c r="F273" s="29">
        <f t="shared" si="61"/>
        <v>0</v>
      </c>
      <c r="G273" s="72"/>
      <c r="H273" s="29">
        <f t="shared" si="58"/>
        <v>0</v>
      </c>
      <c r="I273" s="65">
        <f t="shared" si="59"/>
        <v>0</v>
      </c>
      <c r="J273" s="16"/>
    </row>
    <row r="274" spans="1:10" s="12" customFormat="1" ht="21" customHeight="1">
      <c r="A274" s="56"/>
      <c r="B274" s="307" t="s">
        <v>325</v>
      </c>
      <c r="C274" s="66">
        <v>25</v>
      </c>
      <c r="D274" s="297" t="s">
        <v>40</v>
      </c>
      <c r="E274" s="302"/>
      <c r="F274" s="29">
        <f t="shared" si="61"/>
        <v>0</v>
      </c>
      <c r="G274" s="72"/>
      <c r="H274" s="29">
        <f t="shared" si="58"/>
        <v>0</v>
      </c>
      <c r="I274" s="65">
        <f t="shared" si="59"/>
        <v>0</v>
      </c>
      <c r="J274" s="16"/>
    </row>
    <row r="275" spans="1:10" s="12" customFormat="1" ht="21" customHeight="1">
      <c r="A275" s="56"/>
      <c r="B275" s="307" t="s">
        <v>326</v>
      </c>
      <c r="C275" s="66">
        <v>25</v>
      </c>
      <c r="D275" s="297" t="s">
        <v>40</v>
      </c>
      <c r="E275" s="302"/>
      <c r="F275" s="29">
        <f t="shared" si="61"/>
        <v>0</v>
      </c>
      <c r="G275" s="72"/>
      <c r="H275" s="29">
        <f t="shared" si="58"/>
        <v>0</v>
      </c>
      <c r="I275" s="65">
        <f t="shared" si="59"/>
        <v>0</v>
      </c>
      <c r="J275" s="16"/>
    </row>
    <row r="276" spans="1:10" s="12" customFormat="1" ht="21" customHeight="1">
      <c r="A276" s="63" t="s">
        <v>336</v>
      </c>
      <c r="B276" s="308" t="s">
        <v>101</v>
      </c>
      <c r="C276" s="66"/>
      <c r="D276" s="280"/>
      <c r="E276" s="53"/>
      <c r="F276" s="26"/>
      <c r="G276" s="53"/>
      <c r="H276" s="26"/>
      <c r="I276" s="54"/>
      <c r="J276" s="251"/>
    </row>
    <row r="277" spans="1:10" s="12" customFormat="1" ht="21" customHeight="1">
      <c r="A277" s="56"/>
      <c r="B277" s="230" t="s">
        <v>102</v>
      </c>
      <c r="C277" s="66">
        <v>4140.1500000000005</v>
      </c>
      <c r="D277" s="56" t="s">
        <v>10</v>
      </c>
      <c r="E277" s="50"/>
      <c r="F277" s="29">
        <f t="shared" ref="F277:F279" si="62">ROUND(E277*C277,2)</f>
        <v>0</v>
      </c>
      <c r="G277" s="50"/>
      <c r="H277" s="29">
        <f t="shared" ref="H277:H279" si="63">ROUND(G277*C277,2)</f>
        <v>0</v>
      </c>
      <c r="I277" s="65">
        <f t="shared" ref="I277:I279" si="64">+F277+H277</f>
        <v>0</v>
      </c>
      <c r="J277" s="16"/>
    </row>
    <row r="278" spans="1:10" s="12" customFormat="1" ht="21" customHeight="1">
      <c r="A278" s="56"/>
      <c r="B278" s="230" t="s">
        <v>103</v>
      </c>
      <c r="C278" s="66">
        <v>796.95</v>
      </c>
      <c r="D278" s="56" t="s">
        <v>10</v>
      </c>
      <c r="E278" s="50"/>
      <c r="F278" s="29">
        <f t="shared" si="62"/>
        <v>0</v>
      </c>
      <c r="G278" s="50"/>
      <c r="H278" s="29">
        <f t="shared" si="63"/>
        <v>0</v>
      </c>
      <c r="I278" s="65">
        <f t="shared" si="64"/>
        <v>0</v>
      </c>
      <c r="J278" s="16"/>
    </row>
    <row r="279" spans="1:10" s="12" customFormat="1" ht="21" customHeight="1">
      <c r="A279" s="56"/>
      <c r="B279" s="230" t="s">
        <v>104</v>
      </c>
      <c r="C279" s="66">
        <v>1182</v>
      </c>
      <c r="D279" s="56" t="s">
        <v>10</v>
      </c>
      <c r="E279" s="50"/>
      <c r="F279" s="29">
        <f t="shared" si="62"/>
        <v>0</v>
      </c>
      <c r="G279" s="50"/>
      <c r="H279" s="29">
        <f t="shared" si="63"/>
        <v>0</v>
      </c>
      <c r="I279" s="65">
        <f t="shared" si="64"/>
        <v>0</v>
      </c>
      <c r="J279" s="16"/>
    </row>
    <row r="280" spans="1:10" s="12" customFormat="1" ht="21" customHeight="1">
      <c r="A280" s="63" t="s">
        <v>337</v>
      </c>
      <c r="B280" s="291" t="s">
        <v>105</v>
      </c>
      <c r="C280" s="66"/>
      <c r="D280" s="80"/>
      <c r="E280" s="50"/>
      <c r="F280" s="29"/>
      <c r="G280" s="50"/>
      <c r="H280" s="29"/>
      <c r="I280" s="65"/>
      <c r="J280" s="16"/>
    </row>
    <row r="281" spans="1:10" s="12" customFormat="1" ht="21" customHeight="1">
      <c r="A281" s="56"/>
      <c r="B281" s="293" t="s">
        <v>753</v>
      </c>
      <c r="C281" s="66"/>
      <c r="D281" s="80"/>
      <c r="E281" s="50"/>
      <c r="F281" s="29"/>
      <c r="G281" s="50"/>
      <c r="H281" s="29"/>
      <c r="I281" s="65"/>
      <c r="J281" s="16"/>
    </row>
    <row r="282" spans="1:10" s="12" customFormat="1" ht="21" customHeight="1">
      <c r="A282" s="56"/>
      <c r="B282" s="230" t="s">
        <v>754</v>
      </c>
      <c r="C282" s="66">
        <v>570</v>
      </c>
      <c r="D282" s="56" t="s">
        <v>10</v>
      </c>
      <c r="E282" s="571"/>
      <c r="F282" s="29">
        <f t="shared" ref="F282:F284" si="65">ROUND(E282*C282,2)</f>
        <v>0</v>
      </c>
      <c r="G282" s="571"/>
      <c r="H282" s="29">
        <f t="shared" ref="H282:H284" si="66">ROUND(G282*C282,2)</f>
        <v>0</v>
      </c>
      <c r="I282" s="65">
        <f t="shared" ref="I282:I284" si="67">+F282+H282</f>
        <v>0</v>
      </c>
      <c r="J282" s="16"/>
    </row>
    <row r="283" spans="1:10" s="12" customFormat="1" ht="21" customHeight="1">
      <c r="A283" s="56"/>
      <c r="B283" s="230" t="s">
        <v>755</v>
      </c>
      <c r="C283" s="66">
        <v>100</v>
      </c>
      <c r="D283" s="56" t="s">
        <v>82</v>
      </c>
      <c r="E283" s="50"/>
      <c r="F283" s="29">
        <f t="shared" si="65"/>
        <v>0</v>
      </c>
      <c r="G283" s="571"/>
      <c r="H283" s="29">
        <f t="shared" si="66"/>
        <v>0</v>
      </c>
      <c r="I283" s="65">
        <f t="shared" si="67"/>
        <v>0</v>
      </c>
      <c r="J283" s="16"/>
    </row>
    <row r="284" spans="1:10" s="12" customFormat="1" ht="21" customHeight="1">
      <c r="A284" s="56"/>
      <c r="B284" s="230" t="s">
        <v>685</v>
      </c>
      <c r="C284" s="66">
        <v>80</v>
      </c>
      <c r="D284" s="56" t="s">
        <v>82</v>
      </c>
      <c r="E284" s="50"/>
      <c r="F284" s="29">
        <f t="shared" si="65"/>
        <v>0</v>
      </c>
      <c r="G284" s="50"/>
      <c r="H284" s="29">
        <f t="shared" si="66"/>
        <v>0</v>
      </c>
      <c r="I284" s="65">
        <f t="shared" si="67"/>
        <v>0</v>
      </c>
      <c r="J284" s="16"/>
    </row>
    <row r="285" spans="1:10" s="12" customFormat="1" ht="21" customHeight="1">
      <c r="A285" s="63" t="s">
        <v>338</v>
      </c>
      <c r="B285" s="291" t="s">
        <v>175</v>
      </c>
      <c r="C285" s="66"/>
      <c r="D285" s="80"/>
      <c r="E285" s="50"/>
      <c r="F285" s="29"/>
      <c r="G285" s="50"/>
      <c r="H285" s="29"/>
      <c r="I285" s="65"/>
      <c r="J285" s="16"/>
    </row>
    <row r="286" spans="1:10" s="12" customFormat="1" ht="21" customHeight="1">
      <c r="A286" s="56"/>
      <c r="B286" s="230" t="s">
        <v>686</v>
      </c>
      <c r="C286" s="66">
        <v>1</v>
      </c>
      <c r="D286" s="56" t="s">
        <v>40</v>
      </c>
      <c r="E286" s="50"/>
      <c r="F286" s="29">
        <f t="shared" ref="F286:F288" si="68">ROUND(E286*C286,2)</f>
        <v>0</v>
      </c>
      <c r="G286" s="50"/>
      <c r="H286" s="29">
        <f t="shared" ref="H286:H288" si="69">ROUND(G286*C286,2)</f>
        <v>0</v>
      </c>
      <c r="I286" s="65">
        <f t="shared" ref="I286:I288" si="70">+F286+H286</f>
        <v>0</v>
      </c>
      <c r="J286" s="16"/>
    </row>
    <row r="287" spans="1:10" s="12" customFormat="1" ht="21" customHeight="1">
      <c r="A287" s="56"/>
      <c r="B287" s="230" t="s">
        <v>733</v>
      </c>
      <c r="C287" s="66">
        <v>154</v>
      </c>
      <c r="D287" s="56" t="s">
        <v>82</v>
      </c>
      <c r="E287" s="571"/>
      <c r="F287" s="29">
        <f t="shared" si="68"/>
        <v>0</v>
      </c>
      <c r="G287" s="571"/>
      <c r="H287" s="29">
        <f t="shared" si="69"/>
        <v>0</v>
      </c>
      <c r="I287" s="65">
        <f t="shared" si="70"/>
        <v>0</v>
      </c>
      <c r="J287" s="16"/>
    </row>
    <row r="288" spans="1:10" s="309" customFormat="1" ht="21" customHeight="1">
      <c r="A288" s="56"/>
      <c r="B288" s="230" t="s">
        <v>688</v>
      </c>
      <c r="C288" s="66">
        <v>24</v>
      </c>
      <c r="D288" s="56" t="s">
        <v>40</v>
      </c>
      <c r="E288" s="571"/>
      <c r="F288" s="29">
        <f t="shared" si="68"/>
        <v>0</v>
      </c>
      <c r="G288" s="571"/>
      <c r="H288" s="29">
        <f t="shared" si="69"/>
        <v>0</v>
      </c>
      <c r="I288" s="65">
        <f t="shared" si="70"/>
        <v>0</v>
      </c>
      <c r="J288" s="236"/>
    </row>
    <row r="289" spans="1:10" s="12" customFormat="1" ht="21" customHeight="1">
      <c r="A289" s="325"/>
      <c r="B289" s="326"/>
      <c r="C289" s="327"/>
      <c r="D289" s="328"/>
      <c r="E289" s="329"/>
      <c r="F289" s="55"/>
      <c r="G289" s="329"/>
      <c r="H289" s="55"/>
      <c r="I289" s="330"/>
      <c r="J289" s="331"/>
    </row>
    <row r="290" spans="1:10" s="12" customFormat="1" ht="21" customHeight="1" thickBot="1">
      <c r="A290" s="74"/>
      <c r="B290" s="75" t="str">
        <f>"รวมจำนวน 1 อาคาร (อาคารพักบุคลากร) "&amp;B203</f>
        <v>รวมจำนวน 1 อาคาร (อาคารพักบุคลากร) รวมจำนวน 1 อาคาร (อาคารพักนักศึกษา) หมวดงานสถาปัตยกรรม</v>
      </c>
      <c r="C290" s="315"/>
      <c r="D290" s="316"/>
      <c r="E290" s="317"/>
      <c r="F290" s="318">
        <f>SUM(F208:F288)</f>
        <v>0</v>
      </c>
      <c r="G290" s="317"/>
      <c r="H290" s="318">
        <f>SUM(H208:H288)</f>
        <v>0</v>
      </c>
      <c r="I290" s="318">
        <f>SUM(I208:I288)</f>
        <v>0</v>
      </c>
      <c r="J290" s="41"/>
    </row>
    <row r="291" spans="1:10" s="12" customFormat="1" ht="21" customHeight="1" thickTop="1">
      <c r="A291" s="231"/>
      <c r="B291" s="273"/>
      <c r="C291" s="233"/>
      <c r="D291" s="300"/>
      <c r="E291" s="235"/>
      <c r="F291" s="30"/>
      <c r="G291" s="235"/>
      <c r="H291" s="30"/>
      <c r="I291" s="82"/>
      <c r="J291" s="236"/>
    </row>
    <row r="292" spans="1:10" s="46" customFormat="1" ht="21" customHeight="1">
      <c r="A292" s="63">
        <v>3.3</v>
      </c>
      <c r="B292" s="64" t="s">
        <v>156</v>
      </c>
      <c r="C292" s="249"/>
      <c r="D292" s="63"/>
      <c r="E292" s="53"/>
      <c r="F292" s="26"/>
      <c r="G292" s="53"/>
      <c r="H292" s="26"/>
      <c r="I292" s="54"/>
      <c r="J292" s="251"/>
    </row>
    <row r="293" spans="1:10" s="17" customFormat="1" ht="21" customHeight="1">
      <c r="A293" s="63" t="s">
        <v>772</v>
      </c>
      <c r="B293" s="291" t="s">
        <v>79</v>
      </c>
      <c r="C293" s="249"/>
      <c r="D293" s="280"/>
      <c r="E293" s="53"/>
      <c r="F293" s="26"/>
      <c r="G293" s="53"/>
      <c r="H293" s="26"/>
      <c r="I293" s="54"/>
      <c r="J293" s="292"/>
    </row>
    <row r="294" spans="1:10" s="17" customFormat="1" ht="48.75" customHeight="1">
      <c r="A294" s="56"/>
      <c r="B294" s="293" t="s">
        <v>711</v>
      </c>
      <c r="C294" s="265">
        <v>213</v>
      </c>
      <c r="D294" s="80" t="s">
        <v>10</v>
      </c>
      <c r="E294" s="72"/>
      <c r="F294" s="29">
        <f t="shared" ref="F294:F299" si="71">ROUND(E294*C294,2)</f>
        <v>0</v>
      </c>
      <c r="G294" s="73"/>
      <c r="H294" s="29">
        <f t="shared" ref="H294:H298" si="72">ROUND(G294*C294,2)</f>
        <v>0</v>
      </c>
      <c r="I294" s="65">
        <f t="shared" ref="I294:I298" si="73">+F294+H294</f>
        <v>0</v>
      </c>
      <c r="J294" s="16"/>
    </row>
    <row r="295" spans="1:10" s="17" customFormat="1" ht="45.75" customHeight="1">
      <c r="A295" s="56"/>
      <c r="B295" s="293" t="s">
        <v>712</v>
      </c>
      <c r="C295" s="265">
        <v>297</v>
      </c>
      <c r="D295" s="80" t="s">
        <v>10</v>
      </c>
      <c r="E295" s="72"/>
      <c r="F295" s="29">
        <f t="shared" si="71"/>
        <v>0</v>
      </c>
      <c r="G295" s="72"/>
      <c r="H295" s="29">
        <f t="shared" si="72"/>
        <v>0</v>
      </c>
      <c r="I295" s="65">
        <f t="shared" si="73"/>
        <v>0</v>
      </c>
      <c r="J295" s="16"/>
    </row>
    <row r="296" spans="1:10" s="17" customFormat="1" ht="73.5" customHeight="1">
      <c r="A296" s="56"/>
      <c r="B296" s="293" t="s">
        <v>713</v>
      </c>
      <c r="C296" s="265">
        <v>48</v>
      </c>
      <c r="D296" s="80" t="s">
        <v>10</v>
      </c>
      <c r="E296" s="51"/>
      <c r="F296" s="29">
        <f t="shared" si="71"/>
        <v>0</v>
      </c>
      <c r="G296" s="51"/>
      <c r="H296" s="29">
        <f t="shared" si="72"/>
        <v>0</v>
      </c>
      <c r="I296" s="65">
        <f t="shared" si="73"/>
        <v>0</v>
      </c>
      <c r="J296" s="16"/>
    </row>
    <row r="297" spans="1:10" s="17" customFormat="1" ht="21" customHeight="1">
      <c r="A297" s="56"/>
      <c r="B297" s="293" t="s">
        <v>714</v>
      </c>
      <c r="C297" s="265">
        <v>19</v>
      </c>
      <c r="D297" s="80" t="s">
        <v>10</v>
      </c>
      <c r="E297" s="50"/>
      <c r="F297" s="29">
        <f>ROUND(E297*C297,2)</f>
        <v>0</v>
      </c>
      <c r="G297" s="50"/>
      <c r="H297" s="29">
        <f>ROUND(G297*C297,2)</f>
        <v>0</v>
      </c>
      <c r="I297" s="65">
        <f>+F297+H297</f>
        <v>0</v>
      </c>
      <c r="J297" s="16"/>
    </row>
    <row r="298" spans="1:10" s="17" customFormat="1" ht="45.75" customHeight="1">
      <c r="A298" s="56"/>
      <c r="B298" s="293" t="s">
        <v>715</v>
      </c>
      <c r="C298" s="265">
        <v>35</v>
      </c>
      <c r="D298" s="80" t="s">
        <v>10</v>
      </c>
      <c r="E298" s="72"/>
      <c r="F298" s="29">
        <f t="shared" si="71"/>
        <v>0</v>
      </c>
      <c r="G298" s="51"/>
      <c r="H298" s="29">
        <f t="shared" si="72"/>
        <v>0</v>
      </c>
      <c r="I298" s="65">
        <f t="shared" si="73"/>
        <v>0</v>
      </c>
      <c r="J298" s="16"/>
    </row>
    <row r="299" spans="1:10" s="17" customFormat="1" ht="21" customHeight="1">
      <c r="A299" s="56"/>
      <c r="B299" s="293" t="s">
        <v>716</v>
      </c>
      <c r="C299" s="265">
        <v>44</v>
      </c>
      <c r="D299" s="80" t="s">
        <v>10</v>
      </c>
      <c r="E299" s="51"/>
      <c r="F299" s="29">
        <f t="shared" si="71"/>
        <v>0</v>
      </c>
      <c r="G299" s="51"/>
      <c r="H299" s="29">
        <f t="shared" ref="H299" si="74">ROUND(G299*C299,2)</f>
        <v>0</v>
      </c>
      <c r="I299" s="65">
        <f t="shared" ref="I299" si="75">+F299+H299</f>
        <v>0</v>
      </c>
      <c r="J299" s="16"/>
    </row>
    <row r="300" spans="1:10" s="17" customFormat="1" ht="22.5" customHeight="1">
      <c r="A300" s="56"/>
      <c r="B300" s="294" t="s">
        <v>717</v>
      </c>
      <c r="C300" s="265">
        <v>515</v>
      </c>
      <c r="D300" s="56" t="s">
        <v>10</v>
      </c>
      <c r="E300" s="50"/>
      <c r="F300" s="29">
        <f>ROUND(E300*C300,2)</f>
        <v>0</v>
      </c>
      <c r="G300" s="50"/>
      <c r="H300" s="29">
        <f>ROUND(G300*C300,2)</f>
        <v>0</v>
      </c>
      <c r="I300" s="65">
        <f>+F300+H300</f>
        <v>0</v>
      </c>
      <c r="J300" s="16"/>
    </row>
    <row r="301" spans="1:10" s="17" customFormat="1" ht="20.25" customHeight="1">
      <c r="A301" s="56"/>
      <c r="B301" s="294" t="s">
        <v>183</v>
      </c>
      <c r="C301" s="66">
        <v>1171</v>
      </c>
      <c r="D301" s="56" t="s">
        <v>10</v>
      </c>
      <c r="E301" s="50"/>
      <c r="F301" s="29">
        <f t="shared" ref="F301:F303" si="76">ROUND(E301*C301,2)</f>
        <v>0</v>
      </c>
      <c r="G301" s="50"/>
      <c r="H301" s="29">
        <f t="shared" ref="H301:H302" si="77">ROUND(G301*C301,2)</f>
        <v>0</v>
      </c>
      <c r="I301" s="65">
        <f t="shared" ref="I301:I302" si="78">+F301+H301</f>
        <v>0</v>
      </c>
      <c r="J301" s="236"/>
    </row>
    <row r="302" spans="1:10" s="17" customFormat="1" ht="20.25" customHeight="1">
      <c r="A302" s="56"/>
      <c r="B302" s="294" t="s">
        <v>184</v>
      </c>
      <c r="C302" s="265">
        <v>92.4</v>
      </c>
      <c r="D302" s="56" t="s">
        <v>10</v>
      </c>
      <c r="E302" s="50"/>
      <c r="F302" s="29">
        <f t="shared" si="76"/>
        <v>0</v>
      </c>
      <c r="G302" s="50"/>
      <c r="H302" s="29">
        <f t="shared" si="77"/>
        <v>0</v>
      </c>
      <c r="I302" s="65">
        <f t="shared" si="78"/>
        <v>0</v>
      </c>
      <c r="J302" s="236"/>
    </row>
    <row r="303" spans="1:10" s="17" customFormat="1" ht="20.25" customHeight="1">
      <c r="A303" s="56"/>
      <c r="B303" s="294" t="s">
        <v>720</v>
      </c>
      <c r="C303" s="265">
        <v>200</v>
      </c>
      <c r="D303" s="56" t="s">
        <v>82</v>
      </c>
      <c r="E303" s="50"/>
      <c r="F303" s="29">
        <f t="shared" si="76"/>
        <v>0</v>
      </c>
      <c r="G303" s="50"/>
      <c r="H303" s="29">
        <f t="shared" ref="H303" si="79">ROUND(G303*C303,2)</f>
        <v>0</v>
      </c>
      <c r="I303" s="65">
        <f t="shared" ref="I303" si="80">+F303+H303</f>
        <v>0</v>
      </c>
      <c r="J303" s="236"/>
    </row>
    <row r="304" spans="1:10" s="17" customFormat="1" ht="21" customHeight="1">
      <c r="A304" s="63" t="s">
        <v>773</v>
      </c>
      <c r="B304" s="64" t="s">
        <v>80</v>
      </c>
      <c r="C304" s="66"/>
      <c r="D304" s="280"/>
      <c r="E304" s="53"/>
      <c r="F304" s="26"/>
      <c r="G304" s="53"/>
      <c r="H304" s="26"/>
      <c r="I304" s="54"/>
      <c r="J304" s="295"/>
    </row>
    <row r="305" spans="1:11" s="17" customFormat="1" ht="21" customHeight="1">
      <c r="A305" s="56"/>
      <c r="B305" s="64" t="s">
        <v>81</v>
      </c>
      <c r="C305" s="66"/>
      <c r="D305" s="80"/>
      <c r="E305" s="50"/>
      <c r="F305" s="29"/>
      <c r="G305" s="50"/>
      <c r="H305" s="29"/>
      <c r="I305" s="65"/>
      <c r="J305" s="296"/>
    </row>
    <row r="306" spans="1:11" s="17" customFormat="1" ht="21" customHeight="1">
      <c r="A306" s="56"/>
      <c r="B306" s="230" t="s">
        <v>314</v>
      </c>
      <c r="C306" s="265">
        <v>863</v>
      </c>
      <c r="D306" s="56" t="s">
        <v>10</v>
      </c>
      <c r="E306" s="571"/>
      <c r="F306" s="29">
        <f t="shared" ref="F306:F307" si="81">ROUND(E306*C306,2)</f>
        <v>0</v>
      </c>
      <c r="G306" s="571"/>
      <c r="H306" s="29">
        <f t="shared" ref="H306:H307" si="82">ROUND(G306*C306,2)</f>
        <v>0</v>
      </c>
      <c r="I306" s="65">
        <f t="shared" ref="I306:I307" si="83">+F306+H306</f>
        <v>0</v>
      </c>
      <c r="J306" s="213"/>
    </row>
    <row r="307" spans="1:11" s="17" customFormat="1" ht="21" customHeight="1">
      <c r="A307" s="56"/>
      <c r="B307" s="230" t="s">
        <v>676</v>
      </c>
      <c r="C307" s="66">
        <v>460</v>
      </c>
      <c r="D307" s="56" t="s">
        <v>82</v>
      </c>
      <c r="E307" s="571"/>
      <c r="F307" s="29">
        <f t="shared" si="81"/>
        <v>0</v>
      </c>
      <c r="G307" s="571"/>
      <c r="H307" s="29">
        <f t="shared" si="82"/>
        <v>0</v>
      </c>
      <c r="I307" s="65">
        <f t="shared" si="83"/>
        <v>0</v>
      </c>
      <c r="J307" s="213"/>
    </row>
    <row r="308" spans="1:11" s="17" customFormat="1" ht="21" customHeight="1">
      <c r="A308" s="56"/>
      <c r="B308" s="291" t="s">
        <v>83</v>
      </c>
      <c r="C308" s="66"/>
      <c r="D308" s="80"/>
      <c r="E308" s="50"/>
      <c r="F308" s="29"/>
      <c r="G308" s="50"/>
      <c r="H308" s="29"/>
      <c r="I308" s="65"/>
      <c r="J308" s="16"/>
      <c r="K308" s="17">
        <f>C306*2</f>
        <v>1726</v>
      </c>
    </row>
    <row r="309" spans="1:11" s="17" customFormat="1" ht="21" customHeight="1">
      <c r="A309" s="56"/>
      <c r="B309" s="293" t="s">
        <v>84</v>
      </c>
      <c r="C309" s="66">
        <v>1126</v>
      </c>
      <c r="D309" s="56" t="s">
        <v>10</v>
      </c>
      <c r="E309" s="571"/>
      <c r="F309" s="29">
        <f t="shared" ref="F309:F312" si="84">ROUND(E309*C309,2)</f>
        <v>0</v>
      </c>
      <c r="G309" s="571"/>
      <c r="H309" s="29">
        <f t="shared" ref="H309:H312" si="85">ROUND(G309*C309,2)</f>
        <v>0</v>
      </c>
      <c r="I309" s="65">
        <f t="shared" ref="I309:I312" si="86">+F309+H309</f>
        <v>0</v>
      </c>
      <c r="J309" s="213"/>
      <c r="K309" s="17">
        <f>K308-C310</f>
        <v>1251</v>
      </c>
    </row>
    <row r="310" spans="1:11" s="17" customFormat="1" ht="21" customHeight="1">
      <c r="A310" s="56"/>
      <c r="B310" s="293" t="s">
        <v>85</v>
      </c>
      <c r="C310" s="265">
        <v>475</v>
      </c>
      <c r="D310" s="56" t="s">
        <v>10</v>
      </c>
      <c r="E310" s="571"/>
      <c r="F310" s="29">
        <f t="shared" si="84"/>
        <v>0</v>
      </c>
      <c r="G310" s="571"/>
      <c r="H310" s="29">
        <f t="shared" si="85"/>
        <v>0</v>
      </c>
      <c r="I310" s="65">
        <f t="shared" si="86"/>
        <v>0</v>
      </c>
      <c r="J310" s="213"/>
    </row>
    <row r="311" spans="1:11" s="17" customFormat="1" ht="21" customHeight="1">
      <c r="A311" s="56"/>
      <c r="B311" s="293" t="s">
        <v>185</v>
      </c>
      <c r="C311" s="66">
        <v>376</v>
      </c>
      <c r="D311" s="56" t="s">
        <v>82</v>
      </c>
      <c r="E311" s="50"/>
      <c r="F311" s="29">
        <f t="shared" si="84"/>
        <v>0</v>
      </c>
      <c r="G311" s="50"/>
      <c r="H311" s="29">
        <f t="shared" si="85"/>
        <v>0</v>
      </c>
      <c r="I311" s="65">
        <f t="shared" si="86"/>
        <v>0</v>
      </c>
      <c r="J311" s="16"/>
    </row>
    <row r="312" spans="1:11" s="17" customFormat="1" ht="45" customHeight="1">
      <c r="A312" s="56"/>
      <c r="B312" s="230" t="s">
        <v>719</v>
      </c>
      <c r="C312" s="66">
        <v>142</v>
      </c>
      <c r="D312" s="56" t="s">
        <v>10</v>
      </c>
      <c r="E312" s="571"/>
      <c r="F312" s="29">
        <f t="shared" si="84"/>
        <v>0</v>
      </c>
      <c r="G312" s="571"/>
      <c r="H312" s="29">
        <f t="shared" si="85"/>
        <v>0</v>
      </c>
      <c r="I312" s="65">
        <f t="shared" si="86"/>
        <v>0</v>
      </c>
      <c r="J312" s="213"/>
    </row>
    <row r="313" spans="1:11" s="17" customFormat="1" ht="21" customHeight="1">
      <c r="A313" s="63" t="s">
        <v>774</v>
      </c>
      <c r="B313" s="291" t="s">
        <v>86</v>
      </c>
      <c r="C313" s="66"/>
      <c r="D313" s="280"/>
      <c r="E313" s="53"/>
      <c r="F313" s="26"/>
      <c r="G313" s="53"/>
      <c r="H313" s="26"/>
      <c r="I313" s="54"/>
      <c r="J313" s="292"/>
    </row>
    <row r="314" spans="1:11" s="17" customFormat="1" ht="46.5" customHeight="1">
      <c r="A314" s="56"/>
      <c r="B314" s="230" t="s">
        <v>181</v>
      </c>
      <c r="C314" s="265">
        <v>557</v>
      </c>
      <c r="D314" s="56" t="s">
        <v>10</v>
      </c>
      <c r="E314" s="50"/>
      <c r="F314" s="29">
        <f t="shared" ref="F314:F315" si="87">ROUND(E314*C314,2)</f>
        <v>0</v>
      </c>
      <c r="G314" s="50"/>
      <c r="H314" s="29">
        <f t="shared" ref="H314:H315" si="88">ROUND(G314*C314,2)</f>
        <v>0</v>
      </c>
      <c r="I314" s="65">
        <f t="shared" ref="I314:I315" si="89">+F314+H314</f>
        <v>0</v>
      </c>
      <c r="J314" s="16"/>
    </row>
    <row r="315" spans="1:11" s="17" customFormat="1" ht="46.5" customHeight="1">
      <c r="A315" s="56"/>
      <c r="B315" s="230" t="s">
        <v>679</v>
      </c>
      <c r="C315" s="265">
        <v>47</v>
      </c>
      <c r="D315" s="56" t="s">
        <v>10</v>
      </c>
      <c r="E315" s="50"/>
      <c r="F315" s="29">
        <f t="shared" si="87"/>
        <v>0</v>
      </c>
      <c r="G315" s="50"/>
      <c r="H315" s="29">
        <f t="shared" si="88"/>
        <v>0</v>
      </c>
      <c r="I315" s="65">
        <f t="shared" si="89"/>
        <v>0</v>
      </c>
      <c r="J315" s="16"/>
    </row>
    <row r="316" spans="1:11" s="12" customFormat="1" ht="21" customHeight="1">
      <c r="A316" s="56"/>
      <c r="B316" s="230" t="s">
        <v>718</v>
      </c>
      <c r="C316" s="265">
        <v>239</v>
      </c>
      <c r="D316" s="56" t="s">
        <v>10</v>
      </c>
      <c r="E316" s="50"/>
      <c r="F316" s="29">
        <f>ROUND(E316*C316,2)</f>
        <v>0</v>
      </c>
      <c r="G316" s="50"/>
      <c r="H316" s="29">
        <f>ROUND(G316*C316,2)</f>
        <v>0</v>
      </c>
      <c r="I316" s="65">
        <f>+F316+H316</f>
        <v>0</v>
      </c>
      <c r="J316" s="16"/>
    </row>
    <row r="317" spans="1:11" s="12" customFormat="1" ht="21" customHeight="1">
      <c r="A317" s="63" t="s">
        <v>775</v>
      </c>
      <c r="B317" s="64" t="s">
        <v>87</v>
      </c>
      <c r="C317" s="66"/>
      <c r="D317" s="280"/>
      <c r="E317" s="53"/>
      <c r="F317" s="29"/>
      <c r="G317" s="53"/>
      <c r="H317" s="29"/>
      <c r="I317" s="65"/>
      <c r="J317" s="251"/>
    </row>
    <row r="318" spans="1:11" s="12" customFormat="1" ht="21" customHeight="1">
      <c r="A318" s="63"/>
      <c r="B318" s="64" t="s">
        <v>721</v>
      </c>
      <c r="C318" s="66"/>
      <c r="D318" s="280"/>
      <c r="E318" s="53"/>
      <c r="F318" s="29"/>
      <c r="G318" s="53"/>
      <c r="H318" s="29"/>
      <c r="I318" s="65"/>
      <c r="J318" s="251"/>
    </row>
    <row r="319" spans="1:11" s="12" customFormat="1" ht="21" customHeight="1">
      <c r="A319" s="56"/>
      <c r="B319" s="293" t="s">
        <v>722</v>
      </c>
      <c r="C319" s="66">
        <v>32</v>
      </c>
      <c r="D319" s="297" t="s">
        <v>82</v>
      </c>
      <c r="E319" s="72"/>
      <c r="F319" s="29">
        <f t="shared" ref="F319:F321" si="90">ROUND(E319*C319,2)</f>
        <v>0</v>
      </c>
      <c r="G319" s="72"/>
      <c r="H319" s="29">
        <f t="shared" ref="H319:H321" si="91">ROUND(G319*C319,2)</f>
        <v>0</v>
      </c>
      <c r="I319" s="65">
        <f t="shared" ref="I319:I321" si="92">+F319+H319</f>
        <v>0</v>
      </c>
      <c r="J319" s="16"/>
    </row>
    <row r="320" spans="1:11" s="12" customFormat="1" ht="21" customHeight="1">
      <c r="A320" s="56"/>
      <c r="B320" s="293" t="s">
        <v>680</v>
      </c>
      <c r="C320" s="66">
        <v>32</v>
      </c>
      <c r="D320" s="297" t="s">
        <v>82</v>
      </c>
      <c r="E320" s="72"/>
      <c r="F320" s="29">
        <f t="shared" si="90"/>
        <v>0</v>
      </c>
      <c r="G320" s="72"/>
      <c r="H320" s="29">
        <f t="shared" si="91"/>
        <v>0</v>
      </c>
      <c r="I320" s="65">
        <f t="shared" si="92"/>
        <v>0</v>
      </c>
      <c r="J320" s="16"/>
    </row>
    <row r="321" spans="1:10" s="12" customFormat="1" ht="21" customHeight="1">
      <c r="A321" s="56"/>
      <c r="B321" s="293" t="s">
        <v>723</v>
      </c>
      <c r="C321" s="66">
        <v>0</v>
      </c>
      <c r="D321" s="297" t="s">
        <v>10</v>
      </c>
      <c r="E321" s="72"/>
      <c r="F321" s="29">
        <f t="shared" si="90"/>
        <v>0</v>
      </c>
      <c r="G321" s="72"/>
      <c r="H321" s="29">
        <f t="shared" si="91"/>
        <v>0</v>
      </c>
      <c r="I321" s="65">
        <f t="shared" si="92"/>
        <v>0</v>
      </c>
      <c r="J321" s="16"/>
    </row>
    <row r="322" spans="1:10" s="12" customFormat="1" ht="21" customHeight="1">
      <c r="A322" s="56"/>
      <c r="B322" s="291" t="s">
        <v>724</v>
      </c>
      <c r="C322" s="66"/>
      <c r="D322" s="297"/>
      <c r="E322" s="72"/>
      <c r="F322" s="29"/>
      <c r="G322" s="72"/>
      <c r="H322" s="29"/>
      <c r="I322" s="65"/>
      <c r="J322" s="16"/>
    </row>
    <row r="323" spans="1:10" s="12" customFormat="1" ht="21" customHeight="1">
      <c r="A323" s="56"/>
      <c r="B323" s="293" t="s">
        <v>329</v>
      </c>
      <c r="C323" s="66">
        <v>18</v>
      </c>
      <c r="D323" s="80" t="s">
        <v>10</v>
      </c>
      <c r="E323" s="51"/>
      <c r="F323" s="29">
        <f t="shared" ref="F323" si="93">ROUND(E323*C323,2)</f>
        <v>0</v>
      </c>
      <c r="G323" s="51"/>
      <c r="H323" s="29">
        <f t="shared" ref="H323" si="94">ROUND(G323*C323,2)</f>
        <v>0</v>
      </c>
      <c r="I323" s="65">
        <f t="shared" ref="I323" si="95">+F323+H323</f>
        <v>0</v>
      </c>
      <c r="J323" s="16"/>
    </row>
    <row r="324" spans="1:10" s="12" customFormat="1" ht="21" customHeight="1">
      <c r="A324" s="56"/>
      <c r="B324" s="293" t="s">
        <v>725</v>
      </c>
      <c r="C324" s="66">
        <v>65</v>
      </c>
      <c r="D324" s="297" t="s">
        <v>82</v>
      </c>
      <c r="E324" s="72"/>
      <c r="F324" s="29">
        <f t="shared" ref="F324" si="96">ROUND(E324*C324,2)</f>
        <v>0</v>
      </c>
      <c r="G324" s="72"/>
      <c r="H324" s="29">
        <f t="shared" ref="H324" si="97">ROUND(G324*C324,2)</f>
        <v>0</v>
      </c>
      <c r="I324" s="65">
        <f t="shared" ref="I324" si="98">+F324+H324</f>
        <v>0</v>
      </c>
      <c r="J324" s="226"/>
    </row>
    <row r="325" spans="1:10" s="12" customFormat="1" ht="21" customHeight="1">
      <c r="A325" s="63" t="s">
        <v>776</v>
      </c>
      <c r="B325" s="291" t="s">
        <v>88</v>
      </c>
      <c r="C325" s="66"/>
      <c r="D325" s="280"/>
      <c r="E325" s="53"/>
      <c r="F325" s="26"/>
      <c r="G325" s="53"/>
      <c r="H325" s="26"/>
      <c r="I325" s="54"/>
      <c r="J325" s="298"/>
    </row>
    <row r="326" spans="1:10" s="12" customFormat="1" ht="21" customHeight="1">
      <c r="A326" s="56"/>
      <c r="B326" s="293" t="s">
        <v>696</v>
      </c>
      <c r="C326" s="66">
        <v>7</v>
      </c>
      <c r="D326" s="299" t="s">
        <v>40</v>
      </c>
      <c r="E326" s="574"/>
      <c r="F326" s="29">
        <f t="shared" ref="F326:F340" si="99">ROUND(E326*C326,2)</f>
        <v>0</v>
      </c>
      <c r="G326" s="72"/>
      <c r="H326" s="29">
        <f t="shared" ref="H326:H340" si="100">ROUND(G326*C326,2)</f>
        <v>0</v>
      </c>
      <c r="I326" s="65">
        <f t="shared" ref="I326:I340" si="101">+F326+H326</f>
        <v>0</v>
      </c>
      <c r="J326" s="16"/>
    </row>
    <row r="327" spans="1:10" s="12" customFormat="1" ht="21" customHeight="1">
      <c r="A327" s="56"/>
      <c r="B327" s="293" t="s">
        <v>697</v>
      </c>
      <c r="C327" s="66">
        <v>1</v>
      </c>
      <c r="D327" s="299" t="s">
        <v>40</v>
      </c>
      <c r="E327" s="574"/>
      <c r="F327" s="29">
        <f t="shared" si="99"/>
        <v>0</v>
      </c>
      <c r="G327" s="72"/>
      <c r="H327" s="29">
        <f t="shared" si="100"/>
        <v>0</v>
      </c>
      <c r="I327" s="65">
        <f t="shared" si="101"/>
        <v>0</v>
      </c>
      <c r="J327" s="16"/>
    </row>
    <row r="328" spans="1:10" s="12" customFormat="1" ht="21" customHeight="1">
      <c r="A328" s="56"/>
      <c r="B328" s="293" t="s">
        <v>698</v>
      </c>
      <c r="C328" s="66">
        <v>4</v>
      </c>
      <c r="D328" s="299" t="s">
        <v>40</v>
      </c>
      <c r="E328" s="574"/>
      <c r="F328" s="29">
        <f t="shared" si="99"/>
        <v>0</v>
      </c>
      <c r="G328" s="72"/>
      <c r="H328" s="29">
        <f t="shared" si="100"/>
        <v>0</v>
      </c>
      <c r="I328" s="65">
        <f t="shared" si="101"/>
        <v>0</v>
      </c>
      <c r="J328" s="16"/>
    </row>
    <row r="329" spans="1:10" s="12" customFormat="1" ht="21" customHeight="1">
      <c r="A329" s="56"/>
      <c r="B329" s="293" t="s">
        <v>699</v>
      </c>
      <c r="C329" s="66">
        <v>3</v>
      </c>
      <c r="D329" s="299" t="s">
        <v>40</v>
      </c>
      <c r="E329" s="574"/>
      <c r="F329" s="29">
        <f t="shared" si="99"/>
        <v>0</v>
      </c>
      <c r="G329" s="72"/>
      <c r="H329" s="29">
        <f t="shared" si="100"/>
        <v>0</v>
      </c>
      <c r="I329" s="65">
        <f t="shared" si="101"/>
        <v>0</v>
      </c>
      <c r="J329" s="16"/>
    </row>
    <row r="330" spans="1:10" s="12" customFormat="1" ht="21" customHeight="1">
      <c r="A330" s="56"/>
      <c r="B330" s="293" t="s">
        <v>700</v>
      </c>
      <c r="C330" s="66">
        <v>1</v>
      </c>
      <c r="D330" s="299" t="s">
        <v>40</v>
      </c>
      <c r="E330" s="574"/>
      <c r="F330" s="29">
        <f t="shared" si="99"/>
        <v>0</v>
      </c>
      <c r="G330" s="72"/>
      <c r="H330" s="29">
        <f t="shared" si="100"/>
        <v>0</v>
      </c>
      <c r="I330" s="65">
        <f t="shared" si="101"/>
        <v>0</v>
      </c>
      <c r="J330" s="16"/>
    </row>
    <row r="331" spans="1:10" s="12" customFormat="1" ht="21" customHeight="1">
      <c r="A331" s="56"/>
      <c r="B331" s="293" t="s">
        <v>701</v>
      </c>
      <c r="C331" s="66">
        <v>1</v>
      </c>
      <c r="D331" s="299" t="s">
        <v>40</v>
      </c>
      <c r="E331" s="574"/>
      <c r="F331" s="29">
        <f t="shared" si="99"/>
        <v>0</v>
      </c>
      <c r="G331" s="72"/>
      <c r="H331" s="29">
        <f t="shared" si="100"/>
        <v>0</v>
      </c>
      <c r="I331" s="65">
        <f t="shared" si="101"/>
        <v>0</v>
      </c>
      <c r="J331" s="16"/>
    </row>
    <row r="332" spans="1:10" s="12" customFormat="1" ht="21" customHeight="1">
      <c r="A332" s="56"/>
      <c r="B332" s="293" t="s">
        <v>702</v>
      </c>
      <c r="C332" s="66">
        <v>1</v>
      </c>
      <c r="D332" s="299" t="s">
        <v>40</v>
      </c>
      <c r="E332" s="574"/>
      <c r="F332" s="29">
        <f t="shared" ref="F332" si="102">ROUND(E332*C332,2)</f>
        <v>0</v>
      </c>
      <c r="G332" s="72"/>
      <c r="H332" s="29">
        <f t="shared" ref="H332" si="103">ROUND(G332*C332,2)</f>
        <v>0</v>
      </c>
      <c r="I332" s="65">
        <f t="shared" ref="I332" si="104">+F332+H332</f>
        <v>0</v>
      </c>
      <c r="J332" s="16"/>
    </row>
    <row r="333" spans="1:10" s="12" customFormat="1" ht="21" customHeight="1">
      <c r="A333" s="56"/>
      <c r="B333" s="293" t="s">
        <v>703</v>
      </c>
      <c r="C333" s="66">
        <v>1</v>
      </c>
      <c r="D333" s="299" t="s">
        <v>40</v>
      </c>
      <c r="E333" s="574"/>
      <c r="F333" s="29">
        <f t="shared" ref="F333" si="105">ROUND(E333*C333,2)</f>
        <v>0</v>
      </c>
      <c r="G333" s="72"/>
      <c r="H333" s="29">
        <f t="shared" ref="H333" si="106">ROUND(G333*C333,2)</f>
        <v>0</v>
      </c>
      <c r="I333" s="65">
        <f t="shared" ref="I333" si="107">+F333+H333</f>
        <v>0</v>
      </c>
      <c r="J333" s="16"/>
    </row>
    <row r="334" spans="1:10" s="12" customFormat="1" ht="21" customHeight="1">
      <c r="A334" s="56"/>
      <c r="B334" s="293" t="s">
        <v>704</v>
      </c>
      <c r="C334" s="66">
        <v>1</v>
      </c>
      <c r="D334" s="299" t="s">
        <v>40</v>
      </c>
      <c r="E334" s="574"/>
      <c r="F334" s="29">
        <f t="shared" si="99"/>
        <v>0</v>
      </c>
      <c r="G334" s="72"/>
      <c r="H334" s="29">
        <f t="shared" si="100"/>
        <v>0</v>
      </c>
      <c r="I334" s="65">
        <f t="shared" si="101"/>
        <v>0</v>
      </c>
      <c r="J334" s="16"/>
    </row>
    <row r="335" spans="1:10" s="12" customFormat="1" ht="21" customHeight="1">
      <c r="A335" s="56"/>
      <c r="B335" s="293" t="s">
        <v>706</v>
      </c>
      <c r="C335" s="66">
        <v>6</v>
      </c>
      <c r="D335" s="299" t="s">
        <v>40</v>
      </c>
      <c r="E335" s="574"/>
      <c r="F335" s="29">
        <f t="shared" si="99"/>
        <v>0</v>
      </c>
      <c r="G335" s="72"/>
      <c r="H335" s="29">
        <f t="shared" si="100"/>
        <v>0</v>
      </c>
      <c r="I335" s="65">
        <f t="shared" si="101"/>
        <v>0</v>
      </c>
      <c r="J335" s="16"/>
    </row>
    <row r="336" spans="1:10" s="12" customFormat="1" ht="21" customHeight="1">
      <c r="A336" s="56"/>
      <c r="B336" s="293" t="s">
        <v>705</v>
      </c>
      <c r="C336" s="66">
        <v>4</v>
      </c>
      <c r="D336" s="299" t="s">
        <v>40</v>
      </c>
      <c r="E336" s="574"/>
      <c r="F336" s="29">
        <f t="shared" si="99"/>
        <v>0</v>
      </c>
      <c r="G336" s="72"/>
      <c r="H336" s="29">
        <f t="shared" si="100"/>
        <v>0</v>
      </c>
      <c r="I336" s="65">
        <f t="shared" si="101"/>
        <v>0</v>
      </c>
      <c r="J336" s="16"/>
    </row>
    <row r="337" spans="1:10" s="12" customFormat="1" ht="21" customHeight="1">
      <c r="A337" s="56"/>
      <c r="B337" s="293" t="s">
        <v>707</v>
      </c>
      <c r="C337" s="66">
        <v>5</v>
      </c>
      <c r="D337" s="299" t="s">
        <v>40</v>
      </c>
      <c r="E337" s="574"/>
      <c r="F337" s="29">
        <f t="shared" si="99"/>
        <v>0</v>
      </c>
      <c r="G337" s="72"/>
      <c r="H337" s="29">
        <f t="shared" si="100"/>
        <v>0</v>
      </c>
      <c r="I337" s="65">
        <f t="shared" si="101"/>
        <v>0</v>
      </c>
      <c r="J337" s="16"/>
    </row>
    <row r="338" spans="1:10" s="12" customFormat="1" ht="21" customHeight="1">
      <c r="A338" s="56"/>
      <c r="B338" s="293" t="s">
        <v>708</v>
      </c>
      <c r="C338" s="66">
        <v>1</v>
      </c>
      <c r="D338" s="299" t="s">
        <v>40</v>
      </c>
      <c r="E338" s="574"/>
      <c r="F338" s="29">
        <f t="shared" si="99"/>
        <v>0</v>
      </c>
      <c r="G338" s="72"/>
      <c r="H338" s="29">
        <f t="shared" si="100"/>
        <v>0</v>
      </c>
      <c r="I338" s="65">
        <f t="shared" si="101"/>
        <v>0</v>
      </c>
      <c r="J338" s="16"/>
    </row>
    <row r="339" spans="1:10" s="12" customFormat="1" ht="21" customHeight="1">
      <c r="A339" s="56"/>
      <c r="B339" s="293" t="s">
        <v>709</v>
      </c>
      <c r="C339" s="66">
        <v>4</v>
      </c>
      <c r="D339" s="299" t="s">
        <v>40</v>
      </c>
      <c r="E339" s="574"/>
      <c r="F339" s="29">
        <f t="shared" si="99"/>
        <v>0</v>
      </c>
      <c r="G339" s="72"/>
      <c r="H339" s="29">
        <f t="shared" si="100"/>
        <v>0</v>
      </c>
      <c r="I339" s="65">
        <f t="shared" si="101"/>
        <v>0</v>
      </c>
      <c r="J339" s="16"/>
    </row>
    <row r="340" spans="1:10" s="12" customFormat="1" ht="21" customHeight="1">
      <c r="A340" s="56"/>
      <c r="B340" s="293" t="s">
        <v>710</v>
      </c>
      <c r="C340" s="66">
        <v>3</v>
      </c>
      <c r="D340" s="299" t="s">
        <v>40</v>
      </c>
      <c r="E340" s="574"/>
      <c r="F340" s="29">
        <f t="shared" si="99"/>
        <v>0</v>
      </c>
      <c r="G340" s="72"/>
      <c r="H340" s="29">
        <f t="shared" si="100"/>
        <v>0</v>
      </c>
      <c r="I340" s="65">
        <f t="shared" si="101"/>
        <v>0</v>
      </c>
      <c r="J340" s="16"/>
    </row>
    <row r="341" spans="1:10" s="12" customFormat="1" ht="21" customHeight="1">
      <c r="A341" s="63" t="s">
        <v>777</v>
      </c>
      <c r="B341" s="291" t="s">
        <v>89</v>
      </c>
      <c r="C341" s="66"/>
      <c r="D341" s="280"/>
      <c r="E341" s="53"/>
      <c r="F341" s="26"/>
      <c r="G341" s="53"/>
      <c r="H341" s="26"/>
      <c r="I341" s="54"/>
      <c r="J341" s="251"/>
    </row>
    <row r="342" spans="1:10" s="12" customFormat="1" ht="21" customHeight="1">
      <c r="A342" s="56"/>
      <c r="B342" s="232" t="s">
        <v>90</v>
      </c>
      <c r="C342" s="66"/>
      <c r="D342" s="300"/>
      <c r="E342" s="235"/>
      <c r="F342" s="29"/>
      <c r="G342" s="235"/>
      <c r="H342" s="29"/>
      <c r="I342" s="65"/>
      <c r="J342" s="16"/>
    </row>
    <row r="343" spans="1:10" s="12" customFormat="1" ht="21" customHeight="1">
      <c r="A343" s="56"/>
      <c r="B343" s="301" t="s">
        <v>684</v>
      </c>
      <c r="C343" s="66">
        <v>10</v>
      </c>
      <c r="D343" s="297" t="s">
        <v>40</v>
      </c>
      <c r="E343" s="575"/>
      <c r="F343" s="29">
        <f>ROUND(E343*C343,2)</f>
        <v>0</v>
      </c>
      <c r="G343" s="72"/>
      <c r="H343" s="29">
        <f t="shared" ref="H343:H361" si="108">ROUND(G343*C343,2)</f>
        <v>0</v>
      </c>
      <c r="I343" s="65">
        <f t="shared" ref="I343:I361" si="109">+F343+H343</f>
        <v>0</v>
      </c>
      <c r="J343" s="16"/>
    </row>
    <row r="344" spans="1:10" s="12" customFormat="1" ht="21" customHeight="1">
      <c r="A344" s="56"/>
      <c r="B344" s="301" t="s">
        <v>91</v>
      </c>
      <c r="C344" s="66">
        <v>10</v>
      </c>
      <c r="D344" s="297" t="s">
        <v>40</v>
      </c>
      <c r="E344" s="302"/>
      <c r="F344" s="29">
        <f t="shared" ref="F344:F345" si="110">ROUND(E344*C344,2)</f>
        <v>0</v>
      </c>
      <c r="G344" s="72"/>
      <c r="H344" s="29">
        <f t="shared" si="108"/>
        <v>0</v>
      </c>
      <c r="I344" s="65">
        <f t="shared" si="109"/>
        <v>0</v>
      </c>
      <c r="J344" s="16"/>
    </row>
    <row r="345" spans="1:10" s="12" customFormat="1" ht="21" customHeight="1">
      <c r="A345" s="56"/>
      <c r="B345" s="303" t="s">
        <v>92</v>
      </c>
      <c r="C345" s="66">
        <v>10</v>
      </c>
      <c r="D345" s="297" t="s">
        <v>40</v>
      </c>
      <c r="E345" s="304"/>
      <c r="F345" s="29">
        <f t="shared" si="110"/>
        <v>0</v>
      </c>
      <c r="G345" s="51"/>
      <c r="H345" s="29">
        <f t="shared" si="108"/>
        <v>0</v>
      </c>
      <c r="I345" s="65">
        <f t="shared" si="109"/>
        <v>0</v>
      </c>
      <c r="J345" s="16"/>
    </row>
    <row r="346" spans="1:10" s="12" customFormat="1" ht="21" customHeight="1">
      <c r="A346" s="56"/>
      <c r="B346" s="301" t="s">
        <v>322</v>
      </c>
      <c r="C346" s="66">
        <v>1</v>
      </c>
      <c r="D346" s="297" t="s">
        <v>40</v>
      </c>
      <c r="E346" s="302"/>
      <c r="F346" s="29">
        <f>ROUND(E346*C346,2)</f>
        <v>0</v>
      </c>
      <c r="G346" s="72"/>
      <c r="H346" s="29">
        <f t="shared" si="108"/>
        <v>0</v>
      </c>
      <c r="I346" s="65">
        <f t="shared" si="109"/>
        <v>0</v>
      </c>
      <c r="J346" s="16"/>
    </row>
    <row r="347" spans="1:10" s="12" customFormat="1" ht="21" customHeight="1">
      <c r="A347" s="56"/>
      <c r="B347" s="301" t="s">
        <v>93</v>
      </c>
      <c r="C347" s="66">
        <v>7</v>
      </c>
      <c r="D347" s="297" t="s">
        <v>40</v>
      </c>
      <c r="E347" s="302"/>
      <c r="F347" s="29">
        <f>ROUND(E347*C347,2)</f>
        <v>0</v>
      </c>
      <c r="G347" s="72"/>
      <c r="H347" s="29">
        <f t="shared" si="108"/>
        <v>0</v>
      </c>
      <c r="I347" s="65">
        <f t="shared" si="109"/>
        <v>0</v>
      </c>
      <c r="J347" s="16"/>
    </row>
    <row r="348" spans="1:10" s="12" customFormat="1" ht="21" customHeight="1">
      <c r="A348" s="56"/>
      <c r="B348" s="301" t="s">
        <v>94</v>
      </c>
      <c r="C348" s="66">
        <v>8</v>
      </c>
      <c r="D348" s="297" t="s">
        <v>40</v>
      </c>
      <c r="E348" s="302"/>
      <c r="F348" s="29">
        <f t="shared" ref="F348:F364" si="111">ROUND(E348*C348,2)</f>
        <v>0</v>
      </c>
      <c r="G348" s="72"/>
      <c r="H348" s="29">
        <f t="shared" si="108"/>
        <v>0</v>
      </c>
      <c r="I348" s="65">
        <f t="shared" si="109"/>
        <v>0</v>
      </c>
      <c r="J348" s="16"/>
    </row>
    <row r="349" spans="1:10" s="12" customFormat="1" ht="21" customHeight="1">
      <c r="A349" s="56"/>
      <c r="B349" s="301" t="s">
        <v>95</v>
      </c>
      <c r="C349" s="66">
        <v>8</v>
      </c>
      <c r="D349" s="297" t="s">
        <v>40</v>
      </c>
      <c r="E349" s="302"/>
      <c r="F349" s="29">
        <f t="shared" si="111"/>
        <v>0</v>
      </c>
      <c r="G349" s="72"/>
      <c r="H349" s="29">
        <f t="shared" si="108"/>
        <v>0</v>
      </c>
      <c r="I349" s="65">
        <f t="shared" si="109"/>
        <v>0</v>
      </c>
      <c r="J349" s="16"/>
    </row>
    <row r="350" spans="1:10" s="12" customFormat="1" ht="21" customHeight="1">
      <c r="A350" s="56"/>
      <c r="B350" s="301" t="s">
        <v>96</v>
      </c>
      <c r="C350" s="66">
        <v>8</v>
      </c>
      <c r="D350" s="297" t="s">
        <v>40</v>
      </c>
      <c r="E350" s="302"/>
      <c r="F350" s="29">
        <f t="shared" si="111"/>
        <v>0</v>
      </c>
      <c r="G350" s="72"/>
      <c r="H350" s="29">
        <f t="shared" si="108"/>
        <v>0</v>
      </c>
      <c r="I350" s="65">
        <f t="shared" si="109"/>
        <v>0</v>
      </c>
      <c r="J350" s="16"/>
    </row>
    <row r="351" spans="1:10" s="12" customFormat="1" ht="21" customHeight="1">
      <c r="A351" s="56"/>
      <c r="B351" s="301" t="s">
        <v>97</v>
      </c>
      <c r="C351" s="66">
        <v>8</v>
      </c>
      <c r="D351" s="297" t="s">
        <v>40</v>
      </c>
      <c r="E351" s="302"/>
      <c r="F351" s="29">
        <f t="shared" si="111"/>
        <v>0</v>
      </c>
      <c r="G351" s="72"/>
      <c r="H351" s="29">
        <f t="shared" si="108"/>
        <v>0</v>
      </c>
      <c r="I351" s="65">
        <f t="shared" si="109"/>
        <v>0</v>
      </c>
      <c r="J351" s="16"/>
    </row>
    <row r="352" spans="1:10" s="12" customFormat="1" ht="21" customHeight="1">
      <c r="A352" s="56"/>
      <c r="B352" s="301" t="s">
        <v>98</v>
      </c>
      <c r="C352" s="66">
        <v>8</v>
      </c>
      <c r="D352" s="297" t="s">
        <v>40</v>
      </c>
      <c r="E352" s="302"/>
      <c r="F352" s="29">
        <f t="shared" si="111"/>
        <v>0</v>
      </c>
      <c r="G352" s="72"/>
      <c r="H352" s="29">
        <f t="shared" si="108"/>
        <v>0</v>
      </c>
      <c r="I352" s="65">
        <f t="shared" si="109"/>
        <v>0</v>
      </c>
      <c r="J352" s="16"/>
    </row>
    <row r="353" spans="1:10" s="12" customFormat="1" ht="21" customHeight="1">
      <c r="A353" s="56"/>
      <c r="B353" s="332" t="s">
        <v>727</v>
      </c>
      <c r="C353" s="66">
        <v>2</v>
      </c>
      <c r="D353" s="297" t="s">
        <v>40</v>
      </c>
      <c r="E353" s="304"/>
      <c r="F353" s="29">
        <f t="shared" si="111"/>
        <v>0</v>
      </c>
      <c r="G353" s="72"/>
      <c r="H353" s="29">
        <f t="shared" ref="H353" si="112">ROUND(G353*C353,2)</f>
        <v>0</v>
      </c>
      <c r="I353" s="65">
        <f t="shared" ref="I353" si="113">+F353+H353</f>
        <v>0</v>
      </c>
      <c r="J353" s="16"/>
    </row>
    <row r="354" spans="1:10" s="12" customFormat="1" ht="21" customHeight="1">
      <c r="A354" s="56"/>
      <c r="B354" s="332" t="s">
        <v>726</v>
      </c>
      <c r="C354" s="66">
        <v>2</v>
      </c>
      <c r="D354" s="297" t="s">
        <v>40</v>
      </c>
      <c r="E354" s="304"/>
      <c r="F354" s="29">
        <f t="shared" ref="F354" si="114">ROUND(E354*C354,2)</f>
        <v>0</v>
      </c>
      <c r="G354" s="72"/>
      <c r="H354" s="29">
        <f t="shared" ref="H354" si="115">ROUND(G354*C354,2)</f>
        <v>0</v>
      </c>
      <c r="I354" s="65">
        <f t="shared" ref="I354" si="116">+F354+H354</f>
        <v>0</v>
      </c>
      <c r="J354" s="16"/>
    </row>
    <row r="355" spans="1:10" s="12" customFormat="1" ht="21" customHeight="1">
      <c r="A355" s="56"/>
      <c r="B355" s="332" t="s">
        <v>728</v>
      </c>
      <c r="C355" s="66">
        <v>8</v>
      </c>
      <c r="D355" s="297" t="s">
        <v>40</v>
      </c>
      <c r="E355" s="304"/>
      <c r="F355" s="29">
        <f t="shared" ref="F355" si="117">ROUND(E355*C355,2)</f>
        <v>0</v>
      </c>
      <c r="G355" s="72"/>
      <c r="H355" s="29">
        <f t="shared" ref="H355" si="118">ROUND(G355*C355,2)</f>
        <v>0</v>
      </c>
      <c r="I355" s="65">
        <f t="shared" ref="I355" si="119">+F355+H355</f>
        <v>0</v>
      </c>
      <c r="J355" s="16"/>
    </row>
    <row r="356" spans="1:10" s="12" customFormat="1" ht="21" customHeight="1">
      <c r="A356" s="56"/>
      <c r="B356" s="303" t="s">
        <v>323</v>
      </c>
      <c r="C356" s="66">
        <v>7</v>
      </c>
      <c r="D356" s="297" t="s">
        <v>40</v>
      </c>
      <c r="E356" s="51"/>
      <c r="F356" s="29">
        <f t="shared" si="111"/>
        <v>0</v>
      </c>
      <c r="G356" s="72"/>
      <c r="H356" s="29">
        <f t="shared" si="108"/>
        <v>0</v>
      </c>
      <c r="I356" s="65">
        <f t="shared" si="109"/>
        <v>0</v>
      </c>
      <c r="J356" s="16"/>
    </row>
    <row r="357" spans="1:10" s="12" customFormat="1" ht="21" customHeight="1">
      <c r="A357" s="56"/>
      <c r="B357" s="301" t="s">
        <v>121</v>
      </c>
      <c r="C357" s="66">
        <v>4</v>
      </c>
      <c r="D357" s="297" t="s">
        <v>41</v>
      </c>
      <c r="E357" s="302"/>
      <c r="F357" s="29">
        <f t="shared" si="111"/>
        <v>0</v>
      </c>
      <c r="G357" s="72"/>
      <c r="H357" s="29">
        <f t="shared" si="108"/>
        <v>0</v>
      </c>
      <c r="I357" s="65">
        <f t="shared" si="109"/>
        <v>0</v>
      </c>
      <c r="J357" s="16"/>
    </row>
    <row r="358" spans="1:10" s="12" customFormat="1" ht="21" customHeight="1">
      <c r="A358" s="56"/>
      <c r="B358" s="301" t="s">
        <v>99</v>
      </c>
      <c r="C358" s="66">
        <v>5</v>
      </c>
      <c r="D358" s="297" t="s">
        <v>41</v>
      </c>
      <c r="E358" s="302"/>
      <c r="F358" s="29">
        <f t="shared" si="111"/>
        <v>0</v>
      </c>
      <c r="G358" s="72"/>
      <c r="H358" s="29">
        <f t="shared" si="108"/>
        <v>0</v>
      </c>
      <c r="I358" s="65">
        <f t="shared" si="109"/>
        <v>0</v>
      </c>
      <c r="J358" s="16"/>
    </row>
    <row r="359" spans="1:10" s="12" customFormat="1" ht="21" customHeight="1">
      <c r="A359" s="56"/>
      <c r="B359" s="306" t="s">
        <v>729</v>
      </c>
      <c r="C359" s="66">
        <v>8</v>
      </c>
      <c r="D359" s="297" t="s">
        <v>82</v>
      </c>
      <c r="E359" s="72"/>
      <c r="F359" s="29">
        <f t="shared" ref="F359" si="120">ROUND(E359*C359,2)</f>
        <v>0</v>
      </c>
      <c r="G359" s="72"/>
      <c r="H359" s="29">
        <f t="shared" ref="H359" si="121">ROUND(G359*C359,2)</f>
        <v>0</v>
      </c>
      <c r="I359" s="65">
        <f t="shared" ref="I359" si="122">+F359+H359</f>
        <v>0</v>
      </c>
      <c r="J359" s="16"/>
    </row>
    <row r="360" spans="1:10" s="12" customFormat="1" ht="21" customHeight="1">
      <c r="A360" s="56"/>
      <c r="B360" s="306" t="s">
        <v>122</v>
      </c>
      <c r="C360" s="66">
        <v>10</v>
      </c>
      <c r="D360" s="297" t="s">
        <v>82</v>
      </c>
      <c r="E360" s="72"/>
      <c r="F360" s="29">
        <f t="shared" si="111"/>
        <v>0</v>
      </c>
      <c r="G360" s="72"/>
      <c r="H360" s="29">
        <f t="shared" si="108"/>
        <v>0</v>
      </c>
      <c r="I360" s="65">
        <f t="shared" si="109"/>
        <v>0</v>
      </c>
      <c r="J360" s="16"/>
    </row>
    <row r="361" spans="1:10" s="12" customFormat="1" ht="21" customHeight="1">
      <c r="A361" s="56"/>
      <c r="B361" s="306" t="s">
        <v>100</v>
      </c>
      <c r="C361" s="66">
        <v>10</v>
      </c>
      <c r="D361" s="297" t="s">
        <v>82</v>
      </c>
      <c r="E361" s="72"/>
      <c r="F361" s="29">
        <f t="shared" si="111"/>
        <v>0</v>
      </c>
      <c r="G361" s="72"/>
      <c r="H361" s="29">
        <f t="shared" si="108"/>
        <v>0</v>
      </c>
      <c r="I361" s="65">
        <f t="shared" si="109"/>
        <v>0</v>
      </c>
      <c r="J361" s="16"/>
    </row>
    <row r="362" spans="1:10" s="12" customFormat="1" ht="21" customHeight="1">
      <c r="A362" s="56"/>
      <c r="B362" s="307" t="s">
        <v>730</v>
      </c>
      <c r="C362" s="66">
        <v>5</v>
      </c>
      <c r="D362" s="297" t="s">
        <v>40</v>
      </c>
      <c r="E362" s="72"/>
      <c r="F362" s="29">
        <f t="shared" si="111"/>
        <v>0</v>
      </c>
      <c r="G362" s="72"/>
      <c r="H362" s="29">
        <f t="shared" ref="H362:H364" si="123">ROUND(G362*C362,2)</f>
        <v>0</v>
      </c>
      <c r="I362" s="65">
        <f t="shared" ref="I362:I364" si="124">+F362+H362</f>
        <v>0</v>
      </c>
      <c r="J362" s="16"/>
    </row>
    <row r="363" spans="1:10" s="12" customFormat="1" ht="21" customHeight="1">
      <c r="A363" s="56"/>
      <c r="B363" s="307" t="s">
        <v>731</v>
      </c>
      <c r="C363" s="66">
        <v>1</v>
      </c>
      <c r="D363" s="297" t="s">
        <v>40</v>
      </c>
      <c r="E363" s="72"/>
      <c r="F363" s="29">
        <f t="shared" si="111"/>
        <v>0</v>
      </c>
      <c r="G363" s="72"/>
      <c r="H363" s="29">
        <f t="shared" si="123"/>
        <v>0</v>
      </c>
      <c r="I363" s="65">
        <f t="shared" si="124"/>
        <v>0</v>
      </c>
      <c r="J363" s="16"/>
    </row>
    <row r="364" spans="1:10" s="12" customFormat="1" ht="21" customHeight="1">
      <c r="A364" s="56"/>
      <c r="B364" s="307" t="s">
        <v>732</v>
      </c>
      <c r="C364" s="66">
        <v>4</v>
      </c>
      <c r="D364" s="297" t="s">
        <v>40</v>
      </c>
      <c r="E364" s="72"/>
      <c r="F364" s="29">
        <f t="shared" si="111"/>
        <v>0</v>
      </c>
      <c r="G364" s="72"/>
      <c r="H364" s="29">
        <f t="shared" si="123"/>
        <v>0</v>
      </c>
      <c r="I364" s="65">
        <f t="shared" si="124"/>
        <v>0</v>
      </c>
      <c r="J364" s="16"/>
    </row>
    <row r="365" spans="1:10" s="12" customFormat="1" ht="21" customHeight="1">
      <c r="A365" s="56"/>
      <c r="B365" s="307"/>
      <c r="C365" s="66"/>
      <c r="D365" s="297"/>
      <c r="E365" s="72"/>
      <c r="F365" s="29"/>
      <c r="G365" s="72"/>
      <c r="H365" s="29"/>
      <c r="I365" s="65"/>
      <c r="J365" s="16"/>
    </row>
    <row r="366" spans="1:10" s="12" customFormat="1" ht="21" customHeight="1">
      <c r="A366" s="63" t="s">
        <v>778</v>
      </c>
      <c r="B366" s="308" t="s">
        <v>101</v>
      </c>
      <c r="C366" s="66"/>
      <c r="D366" s="280"/>
      <c r="E366" s="53"/>
      <c r="F366" s="29"/>
      <c r="G366" s="53"/>
      <c r="H366" s="29"/>
      <c r="I366" s="65"/>
      <c r="J366" s="251"/>
    </row>
    <row r="367" spans="1:10" s="12" customFormat="1" ht="21" customHeight="1">
      <c r="A367" s="56"/>
      <c r="B367" s="230" t="s">
        <v>102</v>
      </c>
      <c r="C367" s="66">
        <v>1252.2</v>
      </c>
      <c r="D367" s="56" t="s">
        <v>10</v>
      </c>
      <c r="E367" s="50"/>
      <c r="F367" s="29">
        <f t="shared" ref="F367:F369" si="125">ROUND(E367*C367,2)</f>
        <v>0</v>
      </c>
      <c r="G367" s="50"/>
      <c r="H367" s="29">
        <f t="shared" ref="H367:H369" si="126">ROUND(G367*C367,2)</f>
        <v>0</v>
      </c>
      <c r="I367" s="65">
        <f t="shared" ref="I367:I369" si="127">+F367+H367</f>
        <v>0</v>
      </c>
      <c r="J367" s="16"/>
    </row>
    <row r="368" spans="1:10" s="12" customFormat="1" ht="21" customHeight="1">
      <c r="A368" s="56"/>
      <c r="B368" s="230" t="s">
        <v>103</v>
      </c>
      <c r="C368" s="66">
        <v>475</v>
      </c>
      <c r="D368" s="56" t="s">
        <v>10</v>
      </c>
      <c r="E368" s="50"/>
      <c r="F368" s="29">
        <f t="shared" si="125"/>
        <v>0</v>
      </c>
      <c r="G368" s="50"/>
      <c r="H368" s="29">
        <f t="shared" si="126"/>
        <v>0</v>
      </c>
      <c r="I368" s="65">
        <f t="shared" si="127"/>
        <v>0</v>
      </c>
      <c r="J368" s="16"/>
    </row>
    <row r="369" spans="1:10" s="12" customFormat="1" ht="21" customHeight="1">
      <c r="A369" s="56"/>
      <c r="B369" s="230" t="s">
        <v>104</v>
      </c>
      <c r="C369" s="66">
        <v>604</v>
      </c>
      <c r="D369" s="56" t="s">
        <v>10</v>
      </c>
      <c r="E369" s="50"/>
      <c r="F369" s="29">
        <f t="shared" si="125"/>
        <v>0</v>
      </c>
      <c r="G369" s="50"/>
      <c r="H369" s="29">
        <f t="shared" si="126"/>
        <v>0</v>
      </c>
      <c r="I369" s="65">
        <f t="shared" si="127"/>
        <v>0</v>
      </c>
      <c r="J369" s="16"/>
    </row>
    <row r="370" spans="1:10" s="12" customFormat="1" ht="21" customHeight="1">
      <c r="A370" s="63" t="s">
        <v>779</v>
      </c>
      <c r="B370" s="291" t="s">
        <v>105</v>
      </c>
      <c r="C370" s="66"/>
      <c r="D370" s="80"/>
      <c r="E370" s="50"/>
      <c r="F370" s="29"/>
      <c r="G370" s="50"/>
      <c r="H370" s="29"/>
      <c r="I370" s="65"/>
      <c r="J370" s="16"/>
    </row>
    <row r="371" spans="1:10" s="12" customFormat="1" ht="21" customHeight="1">
      <c r="A371" s="56"/>
      <c r="B371" s="293" t="s">
        <v>753</v>
      </c>
      <c r="C371" s="66"/>
      <c r="D371" s="80"/>
      <c r="E371" s="50"/>
      <c r="F371" s="29"/>
      <c r="G371" s="50"/>
      <c r="H371" s="29"/>
      <c r="I371" s="65"/>
      <c r="J371" s="16"/>
    </row>
    <row r="372" spans="1:10" s="12" customFormat="1" ht="21" customHeight="1">
      <c r="A372" s="56"/>
      <c r="B372" s="230" t="s">
        <v>754</v>
      </c>
      <c r="C372" s="66">
        <v>795</v>
      </c>
      <c r="D372" s="56" t="s">
        <v>10</v>
      </c>
      <c r="E372" s="571"/>
      <c r="F372" s="29">
        <f t="shared" ref="F372:F374" si="128">ROUND(E372*C372,2)</f>
        <v>0</v>
      </c>
      <c r="G372" s="571"/>
      <c r="H372" s="29">
        <f t="shared" ref="H372:H374" si="129">ROUND(G372*C372,2)</f>
        <v>0</v>
      </c>
      <c r="I372" s="65">
        <f t="shared" ref="I372:I374" si="130">+F372+H372</f>
        <v>0</v>
      </c>
      <c r="J372" s="16"/>
    </row>
    <row r="373" spans="1:10" s="12" customFormat="1" ht="21" customHeight="1">
      <c r="A373" s="56"/>
      <c r="B373" s="230" t="s">
        <v>755</v>
      </c>
      <c r="C373" s="66">
        <v>145</v>
      </c>
      <c r="D373" s="56" t="s">
        <v>82</v>
      </c>
      <c r="E373" s="50"/>
      <c r="F373" s="29">
        <f t="shared" si="128"/>
        <v>0</v>
      </c>
      <c r="G373" s="571"/>
      <c r="H373" s="29">
        <f t="shared" si="129"/>
        <v>0</v>
      </c>
      <c r="I373" s="65">
        <f t="shared" si="130"/>
        <v>0</v>
      </c>
      <c r="J373" s="16"/>
    </row>
    <row r="374" spans="1:10" s="12" customFormat="1" ht="21" customHeight="1">
      <c r="A374" s="56"/>
      <c r="B374" s="230" t="s">
        <v>685</v>
      </c>
      <c r="C374" s="66">
        <v>95</v>
      </c>
      <c r="D374" s="56" t="s">
        <v>82</v>
      </c>
      <c r="E374" s="50"/>
      <c r="F374" s="29">
        <f t="shared" si="128"/>
        <v>0</v>
      </c>
      <c r="G374" s="50"/>
      <c r="H374" s="29">
        <f t="shared" si="129"/>
        <v>0</v>
      </c>
      <c r="I374" s="65">
        <f t="shared" si="130"/>
        <v>0</v>
      </c>
      <c r="J374" s="16"/>
    </row>
    <row r="375" spans="1:10" s="12" customFormat="1" ht="21" customHeight="1">
      <c r="A375" s="63" t="s">
        <v>780</v>
      </c>
      <c r="B375" s="291" t="s">
        <v>175</v>
      </c>
      <c r="C375" s="66"/>
      <c r="D375" s="80"/>
      <c r="E375" s="50"/>
      <c r="F375" s="29"/>
      <c r="G375" s="50"/>
      <c r="H375" s="29"/>
      <c r="I375" s="65"/>
      <c r="J375" s="16"/>
    </row>
    <row r="376" spans="1:10" s="12" customFormat="1" ht="21" customHeight="1">
      <c r="A376" s="56"/>
      <c r="B376" s="230" t="s">
        <v>686</v>
      </c>
      <c r="C376" s="66">
        <v>1</v>
      </c>
      <c r="D376" s="56" t="s">
        <v>40</v>
      </c>
      <c r="E376" s="50"/>
      <c r="F376" s="29">
        <f t="shared" ref="F376:F377" si="131">ROUND(E376*C376,2)</f>
        <v>0</v>
      </c>
      <c r="G376" s="50"/>
      <c r="H376" s="29">
        <f t="shared" ref="H376:H377" si="132">ROUND(G376*C376,2)</f>
        <v>0</v>
      </c>
      <c r="I376" s="65">
        <f t="shared" ref="I376:I377" si="133">+F376+H376</f>
        <v>0</v>
      </c>
      <c r="J376" s="16"/>
    </row>
    <row r="377" spans="1:10" s="12" customFormat="1" ht="21" customHeight="1">
      <c r="A377" s="56"/>
      <c r="B377" s="230" t="s">
        <v>733</v>
      </c>
      <c r="C377" s="66">
        <v>195</v>
      </c>
      <c r="D377" s="56" t="s">
        <v>82</v>
      </c>
      <c r="E377" s="571"/>
      <c r="F377" s="29">
        <f t="shared" si="131"/>
        <v>0</v>
      </c>
      <c r="G377" s="571"/>
      <c r="H377" s="29">
        <f t="shared" si="132"/>
        <v>0</v>
      </c>
      <c r="I377" s="65">
        <f t="shared" si="133"/>
        <v>0</v>
      </c>
      <c r="J377" s="16"/>
    </row>
    <row r="378" spans="1:10" s="12" customFormat="1" ht="21" customHeight="1">
      <c r="A378" s="56"/>
      <c r="B378" s="230" t="s">
        <v>734</v>
      </c>
      <c r="C378" s="310">
        <v>38</v>
      </c>
      <c r="D378" s="56" t="s">
        <v>82</v>
      </c>
      <c r="E378" s="50"/>
      <c r="F378" s="29">
        <f>ROUND(E378*C378,2)</f>
        <v>0</v>
      </c>
      <c r="G378" s="50"/>
      <c r="H378" s="29">
        <f t="shared" ref="H378" si="134">ROUND(G378*C378,2)</f>
        <v>0</v>
      </c>
      <c r="I378" s="65">
        <f t="shared" ref="I378" si="135">+F378+H378</f>
        <v>0</v>
      </c>
      <c r="J378" s="236"/>
    </row>
    <row r="379" spans="1:10" s="12" customFormat="1" ht="21" customHeight="1">
      <c r="A379" s="325"/>
      <c r="B379" s="326"/>
      <c r="C379" s="327"/>
      <c r="D379" s="328"/>
      <c r="E379" s="329"/>
      <c r="F379" s="55"/>
      <c r="G379" s="329"/>
      <c r="H379" s="55"/>
      <c r="I379" s="330"/>
      <c r="J379" s="331"/>
    </row>
    <row r="380" spans="1:10" s="12" customFormat="1" ht="21" customHeight="1" thickBot="1">
      <c r="A380" s="74"/>
      <c r="B380" s="75" t="str">
        <f>"รวมจำนวน 1 อาคาร (อาคารพักบุคลากร) "&amp;B290</f>
        <v>รวมจำนวน 1 อาคาร (อาคารพักบุคลากร) รวมจำนวน 1 อาคาร (อาคารพักบุคลากร) รวมจำนวน 1 อาคาร (อาคารพักนักศึกษา) หมวดงานสถาปัตยกรรม</v>
      </c>
      <c r="C380" s="315"/>
      <c r="D380" s="316"/>
      <c r="E380" s="317"/>
      <c r="F380" s="318">
        <f>SUM(F294:F378)</f>
        <v>0</v>
      </c>
      <c r="G380" s="317"/>
      <c r="H380" s="318">
        <f>SUM(H294:H378)</f>
        <v>0</v>
      </c>
      <c r="I380" s="318">
        <f>SUM(I294:I378)</f>
        <v>0</v>
      </c>
      <c r="J380" s="41"/>
    </row>
    <row r="381" spans="1:10" s="12" customFormat="1" ht="21" customHeight="1" thickTop="1">
      <c r="A381" s="63">
        <v>3.4</v>
      </c>
      <c r="B381" s="52" t="s">
        <v>650</v>
      </c>
      <c r="C381" s="249"/>
      <c r="D381" s="280"/>
      <c r="E381" s="53"/>
      <c r="F381" s="26"/>
      <c r="G381" s="53"/>
      <c r="H381" s="26"/>
      <c r="I381" s="54"/>
      <c r="J381" s="251"/>
    </row>
    <row r="382" spans="1:10" s="285" customFormat="1" ht="20.45" customHeight="1">
      <c r="A382" s="281" t="s">
        <v>652</v>
      </c>
      <c r="B382" s="282" t="s">
        <v>649</v>
      </c>
      <c r="C382" s="283"/>
      <c r="D382" s="284"/>
      <c r="E382" s="262"/>
      <c r="F382" s="26"/>
      <c r="G382" s="53"/>
      <c r="H382" s="26"/>
      <c r="I382" s="54"/>
      <c r="J382" s="251"/>
    </row>
    <row r="383" spans="1:10" s="17" customFormat="1" ht="21.75" customHeight="1">
      <c r="A383" s="221"/>
      <c r="B383" s="267" t="s">
        <v>65</v>
      </c>
      <c r="C383" s="265">
        <v>100</v>
      </c>
      <c r="D383" s="266" t="s">
        <v>64</v>
      </c>
      <c r="E383" s="51"/>
      <c r="F383" s="29">
        <f>ROUND(E383*C383,2)</f>
        <v>0</v>
      </c>
      <c r="G383" s="69"/>
      <c r="H383" s="29">
        <f>ROUND(G383*C383,2)</f>
        <v>0</v>
      </c>
      <c r="I383" s="65">
        <f>+F383+H383</f>
        <v>0</v>
      </c>
      <c r="J383" s="16"/>
    </row>
    <row r="384" spans="1:10" s="12" customFormat="1" ht="21" customHeight="1">
      <c r="A384" s="221"/>
      <c r="B384" s="264" t="s">
        <v>673</v>
      </c>
      <c r="C384" s="265">
        <v>900</v>
      </c>
      <c r="D384" s="266" t="s">
        <v>10</v>
      </c>
      <c r="E384" s="51"/>
      <c r="F384" s="29">
        <f t="shared" ref="F384:F387" si="136">ROUND(E384*C384,2)</f>
        <v>0</v>
      </c>
      <c r="G384" s="69"/>
      <c r="H384" s="29">
        <f t="shared" ref="H384" si="137">ROUND(G384*C384,2)</f>
        <v>0</v>
      </c>
      <c r="I384" s="65">
        <f t="shared" ref="I384" si="138">+F384+H384</f>
        <v>0</v>
      </c>
      <c r="J384" s="16"/>
    </row>
    <row r="385" spans="1:10" s="12" customFormat="1" ht="21" customHeight="1">
      <c r="A385" s="269" t="s">
        <v>653</v>
      </c>
      <c r="B385" s="290" t="s">
        <v>654</v>
      </c>
      <c r="C385" s="265"/>
      <c r="D385" s="266"/>
      <c r="E385" s="51"/>
      <c r="F385" s="29"/>
      <c r="G385" s="69"/>
      <c r="H385" s="29"/>
      <c r="I385" s="65"/>
      <c r="J385" s="16"/>
    </row>
    <row r="386" spans="1:10" s="12" customFormat="1" ht="21" customHeight="1">
      <c r="A386" s="221"/>
      <c r="B386" s="264" t="s">
        <v>661</v>
      </c>
      <c r="C386" s="265">
        <v>200</v>
      </c>
      <c r="D386" s="266" t="s">
        <v>82</v>
      </c>
      <c r="E386" s="51"/>
      <c r="F386" s="29">
        <f t="shared" si="136"/>
        <v>0</v>
      </c>
      <c r="G386" s="69"/>
      <c r="H386" s="29">
        <f t="shared" ref="H386:H387" si="139">ROUND(G386*C386,2)</f>
        <v>0</v>
      </c>
      <c r="I386" s="65">
        <f t="shared" ref="I386:I387" si="140">+F386+H386</f>
        <v>0</v>
      </c>
      <c r="J386" s="16"/>
    </row>
    <row r="387" spans="1:10" s="12" customFormat="1" ht="21" customHeight="1">
      <c r="A387" s="221"/>
      <c r="B387" s="264" t="s">
        <v>655</v>
      </c>
      <c r="C387" s="265">
        <v>1</v>
      </c>
      <c r="D387" s="266" t="s">
        <v>42</v>
      </c>
      <c r="E387" s="51"/>
      <c r="F387" s="29">
        <f t="shared" si="136"/>
        <v>0</v>
      </c>
      <c r="G387" s="69"/>
      <c r="H387" s="29">
        <f t="shared" si="139"/>
        <v>0</v>
      </c>
      <c r="I387" s="65">
        <f t="shared" si="140"/>
        <v>0</v>
      </c>
      <c r="J387" s="16"/>
    </row>
    <row r="388" spans="1:10" s="12" customFormat="1" ht="20.45" customHeight="1">
      <c r="A388" s="31"/>
      <c r="B388" s="49"/>
      <c r="C388" s="83"/>
      <c r="D388" s="84"/>
      <c r="E388" s="72"/>
      <c r="F388" s="29"/>
      <c r="G388" s="50"/>
      <c r="H388" s="29"/>
      <c r="I388" s="65"/>
      <c r="J388" s="16"/>
    </row>
    <row r="389" spans="1:10" s="12" customFormat="1" ht="21" customHeight="1" thickBot="1">
      <c r="A389" s="74"/>
      <c r="B389" s="75" t="str">
        <f>"รวม"&amp;B381</f>
        <v>รวมหมวดงานภูมิสถาปัตยกรรม (Softscape)</v>
      </c>
      <c r="C389" s="76"/>
      <c r="D389" s="74"/>
      <c r="E389" s="77"/>
      <c r="F389" s="78">
        <f>SUM(F383:F388)</f>
        <v>0</v>
      </c>
      <c r="G389" s="77"/>
      <c r="H389" s="78">
        <f>SUM(H383:H388)</f>
        <v>0</v>
      </c>
      <c r="I389" s="78">
        <f>SUM(I383:I388)</f>
        <v>0</v>
      </c>
      <c r="J389" s="41"/>
    </row>
    <row r="390" spans="1:10" s="12" customFormat="1" ht="21" customHeight="1" thickTop="1">
      <c r="A390" s="56"/>
      <c r="B390" s="279"/>
      <c r="C390" s="66"/>
      <c r="D390" s="56"/>
      <c r="E390" s="50"/>
      <c r="F390" s="29"/>
      <c r="G390" s="50"/>
      <c r="H390" s="29"/>
      <c r="I390" s="79"/>
      <c r="J390" s="16"/>
    </row>
    <row r="391" spans="1:10" s="12" customFormat="1" ht="21" customHeight="1">
      <c r="A391" s="63">
        <v>4</v>
      </c>
      <c r="B391" s="52" t="s">
        <v>298</v>
      </c>
      <c r="C391" s="249"/>
      <c r="D391" s="280"/>
      <c r="E391" s="53"/>
      <c r="F391" s="26"/>
      <c r="G391" s="53"/>
      <c r="H391" s="26"/>
      <c r="I391" s="54"/>
      <c r="J391" s="251"/>
    </row>
    <row r="392" spans="1:10" s="285" customFormat="1" ht="20.45" customHeight="1">
      <c r="A392" s="281">
        <v>4.0999999999999996</v>
      </c>
      <c r="B392" s="282" t="s">
        <v>297</v>
      </c>
      <c r="C392" s="283"/>
      <c r="D392" s="284"/>
      <c r="E392" s="262"/>
      <c r="F392" s="26"/>
      <c r="G392" s="53"/>
      <c r="H392" s="26"/>
      <c r="I392" s="54"/>
      <c r="J392" s="251"/>
    </row>
    <row r="393" spans="1:10" s="12" customFormat="1" ht="20.45" customHeight="1">
      <c r="A393" s="286" t="s">
        <v>360</v>
      </c>
      <c r="B393" s="287" t="s">
        <v>746</v>
      </c>
      <c r="C393" s="288"/>
      <c r="D393" s="289"/>
      <c r="E393" s="51"/>
      <c r="F393" s="29"/>
      <c r="G393" s="224"/>
      <c r="H393" s="29"/>
      <c r="I393" s="65"/>
      <c r="J393" s="16"/>
    </row>
    <row r="394" spans="1:10" s="12" customFormat="1" ht="21" customHeight="1">
      <c r="A394" s="221"/>
      <c r="B394" s="264" t="s">
        <v>748</v>
      </c>
      <c r="C394" s="265">
        <v>1176</v>
      </c>
      <c r="D394" s="266" t="s">
        <v>10</v>
      </c>
      <c r="E394" s="51"/>
      <c r="F394" s="29">
        <f t="shared" ref="F394:F398" si="141">ROUND(E394*C394,2)</f>
        <v>0</v>
      </c>
      <c r="G394" s="51"/>
      <c r="H394" s="29">
        <f t="shared" ref="H394:H398" si="142">ROUND(G394*C394,2)</f>
        <v>0</v>
      </c>
      <c r="I394" s="65">
        <f t="shared" ref="I394:I398" si="143">+F394+H394</f>
        <v>0</v>
      </c>
      <c r="J394" s="16"/>
    </row>
    <row r="395" spans="1:10" s="12" customFormat="1" ht="21" customHeight="1">
      <c r="A395" s="221"/>
      <c r="B395" s="264" t="s">
        <v>747</v>
      </c>
      <c r="C395" s="265">
        <v>195</v>
      </c>
      <c r="D395" s="266" t="s">
        <v>64</v>
      </c>
      <c r="E395" s="51"/>
      <c r="F395" s="29">
        <f t="shared" ref="F395" si="144">ROUND(E395*C395,2)</f>
        <v>0</v>
      </c>
      <c r="G395" s="69"/>
      <c r="H395" s="29">
        <f t="shared" ref="H395" si="145">ROUND(G395*C395,2)</f>
        <v>0</v>
      </c>
      <c r="I395" s="65">
        <f t="shared" ref="I395" si="146">+F395+H395</f>
        <v>0</v>
      </c>
      <c r="J395" s="16"/>
    </row>
    <row r="396" spans="1:10" s="17" customFormat="1" ht="21" customHeight="1">
      <c r="A396" s="221"/>
      <c r="B396" s="267" t="s">
        <v>749</v>
      </c>
      <c r="C396" s="265">
        <v>142</v>
      </c>
      <c r="D396" s="266" t="s">
        <v>64</v>
      </c>
      <c r="E396" s="51"/>
      <c r="F396" s="29">
        <f t="shared" si="141"/>
        <v>0</v>
      </c>
      <c r="G396" s="69"/>
      <c r="H396" s="29">
        <f t="shared" si="142"/>
        <v>0</v>
      </c>
      <c r="I396" s="65">
        <f t="shared" si="143"/>
        <v>0</v>
      </c>
      <c r="J396" s="16"/>
    </row>
    <row r="397" spans="1:10" s="12" customFormat="1" ht="21" customHeight="1">
      <c r="A397" s="221"/>
      <c r="B397" s="264" t="s">
        <v>750</v>
      </c>
      <c r="C397" s="265">
        <v>186</v>
      </c>
      <c r="D397" s="266" t="s">
        <v>64</v>
      </c>
      <c r="E397" s="51"/>
      <c r="F397" s="29">
        <f t="shared" si="141"/>
        <v>0</v>
      </c>
      <c r="G397" s="51"/>
      <c r="H397" s="29">
        <f t="shared" si="142"/>
        <v>0</v>
      </c>
      <c r="I397" s="65">
        <f t="shared" si="143"/>
        <v>0</v>
      </c>
      <c r="J397" s="16"/>
    </row>
    <row r="398" spans="1:10" s="12" customFormat="1" ht="21" customHeight="1">
      <c r="A398" s="221"/>
      <c r="B398" s="264" t="s">
        <v>671</v>
      </c>
      <c r="C398" s="265">
        <v>1176</v>
      </c>
      <c r="D398" s="266" t="s">
        <v>10</v>
      </c>
      <c r="E398" s="51"/>
      <c r="F398" s="29">
        <f t="shared" si="141"/>
        <v>0</v>
      </c>
      <c r="G398" s="69"/>
      <c r="H398" s="29">
        <f t="shared" si="142"/>
        <v>0</v>
      </c>
      <c r="I398" s="65">
        <f t="shared" si="143"/>
        <v>0</v>
      </c>
      <c r="J398" s="16"/>
    </row>
    <row r="399" spans="1:10" s="12" customFormat="1" ht="21" customHeight="1">
      <c r="A399" s="221"/>
      <c r="B399" s="264" t="s">
        <v>658</v>
      </c>
      <c r="C399" s="265"/>
      <c r="D399" s="266"/>
      <c r="E399" s="51"/>
      <c r="F399" s="29"/>
      <c r="G399" s="69"/>
      <c r="H399" s="29"/>
      <c r="I399" s="65"/>
      <c r="J399" s="16"/>
    </row>
    <row r="400" spans="1:10" s="12" customFormat="1" ht="21" customHeight="1">
      <c r="A400" s="221"/>
      <c r="B400" s="267" t="s">
        <v>74</v>
      </c>
      <c r="C400" s="265">
        <v>450</v>
      </c>
      <c r="D400" s="266" t="s">
        <v>68</v>
      </c>
      <c r="E400" s="51"/>
      <c r="F400" s="29">
        <f>ROUND(E400*C400,2)</f>
        <v>0</v>
      </c>
      <c r="G400" s="51"/>
      <c r="H400" s="29">
        <f t="shared" ref="H400:H403" si="147">ROUND(G400*C400,2)</f>
        <v>0</v>
      </c>
      <c r="I400" s="65">
        <f t="shared" ref="I400:I403" si="148">+F400+H400</f>
        <v>0</v>
      </c>
      <c r="J400" s="16"/>
    </row>
    <row r="401" spans="1:10" s="12" customFormat="1" ht="21" customHeight="1">
      <c r="A401" s="221"/>
      <c r="B401" s="264" t="s">
        <v>72</v>
      </c>
      <c r="C401" s="265">
        <v>13.5</v>
      </c>
      <c r="D401" s="266" t="s">
        <v>68</v>
      </c>
      <c r="E401" s="51"/>
      <c r="F401" s="29">
        <f t="shared" ref="F401:F403" si="149">ROUND(E401*C401,2)</f>
        <v>0</v>
      </c>
      <c r="G401" s="51"/>
      <c r="H401" s="29">
        <f t="shared" si="147"/>
        <v>0</v>
      </c>
      <c r="I401" s="65">
        <f t="shared" si="148"/>
        <v>0</v>
      </c>
      <c r="J401" s="16"/>
    </row>
    <row r="402" spans="1:10" s="12" customFormat="1" ht="21" customHeight="1">
      <c r="A402" s="221"/>
      <c r="B402" s="264" t="s">
        <v>70</v>
      </c>
      <c r="C402" s="265">
        <v>100</v>
      </c>
      <c r="D402" s="266" t="s">
        <v>10</v>
      </c>
      <c r="E402" s="51"/>
      <c r="F402" s="29">
        <f t="shared" si="149"/>
        <v>0</v>
      </c>
      <c r="G402" s="51"/>
      <c r="H402" s="29">
        <f t="shared" si="147"/>
        <v>0</v>
      </c>
      <c r="I402" s="65">
        <f t="shared" si="148"/>
        <v>0</v>
      </c>
      <c r="J402" s="16"/>
    </row>
    <row r="403" spans="1:10" s="12" customFormat="1" ht="21" customHeight="1">
      <c r="A403" s="221"/>
      <c r="B403" s="264" t="s">
        <v>71</v>
      </c>
      <c r="C403" s="265">
        <v>37.5</v>
      </c>
      <c r="D403" s="266" t="s">
        <v>68</v>
      </c>
      <c r="E403" s="51"/>
      <c r="F403" s="29">
        <f t="shared" si="149"/>
        <v>0</v>
      </c>
      <c r="G403" s="51"/>
      <c r="H403" s="29">
        <f t="shared" si="147"/>
        <v>0</v>
      </c>
      <c r="I403" s="65">
        <f t="shared" si="148"/>
        <v>0</v>
      </c>
      <c r="J403" s="16"/>
    </row>
    <row r="404" spans="1:10" s="12" customFormat="1" ht="20.45" customHeight="1">
      <c r="A404" s="286" t="s">
        <v>361</v>
      </c>
      <c r="B404" s="287" t="s">
        <v>745</v>
      </c>
      <c r="C404" s="288"/>
      <c r="D404" s="289"/>
      <c r="E404" s="51"/>
      <c r="F404" s="29"/>
      <c r="G404" s="224"/>
      <c r="H404" s="29"/>
      <c r="I404" s="65"/>
      <c r="J404" s="16"/>
    </row>
    <row r="405" spans="1:10" s="17" customFormat="1" ht="21" customHeight="1">
      <c r="A405" s="221"/>
      <c r="B405" s="267" t="s">
        <v>65</v>
      </c>
      <c r="C405" s="265">
        <v>240</v>
      </c>
      <c r="D405" s="266" t="s">
        <v>64</v>
      </c>
      <c r="E405" s="51"/>
      <c r="F405" s="29">
        <f t="shared" ref="F405:F407" si="150">ROUND(E405*C405,2)</f>
        <v>0</v>
      </c>
      <c r="G405" s="69"/>
      <c r="H405" s="29">
        <f t="shared" ref="H405:H407" si="151">ROUND(G405*C405,2)</f>
        <v>0</v>
      </c>
      <c r="I405" s="65">
        <f t="shared" ref="I405:I407" si="152">+F405+H405</f>
        <v>0</v>
      </c>
      <c r="J405" s="16"/>
    </row>
    <row r="406" spans="1:10" s="12" customFormat="1" ht="21" customHeight="1">
      <c r="A406" s="221"/>
      <c r="B406" s="264" t="s">
        <v>656</v>
      </c>
      <c r="C406" s="265">
        <v>315</v>
      </c>
      <c r="D406" s="266" t="s">
        <v>64</v>
      </c>
      <c r="E406" s="51"/>
      <c r="F406" s="29">
        <f t="shared" si="150"/>
        <v>0</v>
      </c>
      <c r="G406" s="51"/>
      <c r="H406" s="29">
        <f t="shared" si="151"/>
        <v>0</v>
      </c>
      <c r="I406" s="65">
        <f t="shared" si="152"/>
        <v>0</v>
      </c>
      <c r="J406" s="16"/>
    </row>
    <row r="407" spans="1:10" s="12" customFormat="1" ht="21" customHeight="1">
      <c r="A407" s="221"/>
      <c r="B407" s="264" t="s">
        <v>671</v>
      </c>
      <c r="C407" s="265">
        <v>2000</v>
      </c>
      <c r="D407" s="266" t="s">
        <v>10</v>
      </c>
      <c r="E407" s="51"/>
      <c r="F407" s="29">
        <f t="shared" si="150"/>
        <v>0</v>
      </c>
      <c r="G407" s="69"/>
      <c r="H407" s="29">
        <f t="shared" si="151"/>
        <v>0</v>
      </c>
      <c r="I407" s="65">
        <f t="shared" si="152"/>
        <v>0</v>
      </c>
      <c r="J407" s="16"/>
    </row>
    <row r="408" spans="1:10" s="12" customFormat="1" ht="21" customHeight="1">
      <c r="A408" s="221"/>
      <c r="B408" s="264" t="s">
        <v>657</v>
      </c>
      <c r="C408" s="265">
        <v>1690</v>
      </c>
      <c r="D408" s="266" t="s">
        <v>82</v>
      </c>
      <c r="E408" s="572"/>
      <c r="F408" s="29">
        <f t="shared" ref="F408" si="153">ROUND(E408*C408,2)</f>
        <v>0</v>
      </c>
      <c r="G408" s="573"/>
      <c r="H408" s="29">
        <f t="shared" ref="H408:H410" si="154">ROUND(G408*C408,2)</f>
        <v>0</v>
      </c>
      <c r="I408" s="65">
        <f t="shared" ref="I408:I410" si="155">+F408+H408</f>
        <v>0</v>
      </c>
      <c r="J408" s="213"/>
    </row>
    <row r="409" spans="1:10" s="12" customFormat="1" ht="21" customHeight="1">
      <c r="A409" s="221"/>
      <c r="B409" s="264" t="s">
        <v>658</v>
      </c>
      <c r="C409" s="265"/>
      <c r="D409" s="266"/>
      <c r="E409" s="51"/>
      <c r="F409" s="29"/>
      <c r="G409" s="69"/>
      <c r="H409" s="29"/>
      <c r="I409" s="65"/>
      <c r="J409" s="16"/>
    </row>
    <row r="410" spans="1:10" s="12" customFormat="1" ht="21" customHeight="1">
      <c r="A410" s="221"/>
      <c r="B410" s="267" t="s">
        <v>74</v>
      </c>
      <c r="C410" s="265">
        <v>682</v>
      </c>
      <c r="D410" s="266" t="s">
        <v>68</v>
      </c>
      <c r="E410" s="51"/>
      <c r="F410" s="29">
        <f>ROUND(E410*C410,2)</f>
        <v>0</v>
      </c>
      <c r="G410" s="51"/>
      <c r="H410" s="29">
        <f t="shared" si="154"/>
        <v>0</v>
      </c>
      <c r="I410" s="65">
        <f t="shared" si="155"/>
        <v>0</v>
      </c>
      <c r="J410" s="16"/>
    </row>
    <row r="411" spans="1:10" s="12" customFormat="1" ht="21" customHeight="1">
      <c r="A411" s="221"/>
      <c r="B411" s="264" t="s">
        <v>72</v>
      </c>
      <c r="C411" s="265">
        <v>23.474999999999998</v>
      </c>
      <c r="D411" s="266" t="s">
        <v>68</v>
      </c>
      <c r="E411" s="51"/>
      <c r="F411" s="29">
        <f t="shared" ref="F411:F413" si="156">ROUND(E411*C411,2)</f>
        <v>0</v>
      </c>
      <c r="G411" s="51"/>
      <c r="H411" s="29">
        <f t="shared" ref="H411:H413" si="157">ROUND(G411*C411,2)</f>
        <v>0</v>
      </c>
      <c r="I411" s="65">
        <f t="shared" ref="I411:I413" si="158">+F411+H411</f>
        <v>0</v>
      </c>
      <c r="J411" s="16"/>
    </row>
    <row r="412" spans="1:10" s="12" customFormat="1" ht="21" customHeight="1">
      <c r="A412" s="221"/>
      <c r="B412" s="264" t="s">
        <v>70</v>
      </c>
      <c r="C412" s="265">
        <v>150</v>
      </c>
      <c r="D412" s="266" t="s">
        <v>10</v>
      </c>
      <c r="E412" s="51"/>
      <c r="F412" s="29">
        <f t="shared" si="156"/>
        <v>0</v>
      </c>
      <c r="G412" s="51"/>
      <c r="H412" s="29">
        <f t="shared" si="157"/>
        <v>0</v>
      </c>
      <c r="I412" s="65">
        <f t="shared" si="158"/>
        <v>0</v>
      </c>
      <c r="J412" s="16"/>
    </row>
    <row r="413" spans="1:10" s="12" customFormat="1" ht="21" customHeight="1">
      <c r="A413" s="221"/>
      <c r="B413" s="264" t="s">
        <v>71</v>
      </c>
      <c r="C413" s="265">
        <v>70</v>
      </c>
      <c r="D413" s="266" t="s">
        <v>68</v>
      </c>
      <c r="E413" s="51"/>
      <c r="F413" s="29">
        <f t="shared" si="156"/>
        <v>0</v>
      </c>
      <c r="G413" s="51"/>
      <c r="H413" s="29">
        <f t="shared" si="157"/>
        <v>0</v>
      </c>
      <c r="I413" s="65">
        <f t="shared" si="158"/>
        <v>0</v>
      </c>
      <c r="J413" s="16"/>
    </row>
    <row r="414" spans="1:10" s="12" customFormat="1" ht="20.45" customHeight="1">
      <c r="A414" s="31"/>
      <c r="B414" s="49"/>
      <c r="C414" s="83"/>
      <c r="D414" s="84"/>
      <c r="E414" s="72"/>
      <c r="F414" s="29"/>
      <c r="G414" s="50"/>
      <c r="H414" s="29"/>
      <c r="I414" s="65"/>
      <c r="J414" s="16"/>
    </row>
    <row r="415" spans="1:10" s="12" customFormat="1" ht="21" customHeight="1" thickBot="1">
      <c r="A415" s="74"/>
      <c r="B415" s="75" t="str">
        <f>"รวม Hardscape  "&amp;B18</f>
        <v>รวม Hardscape  หมวดงานวิศวกรรมโครงสร้าง</v>
      </c>
      <c r="C415" s="76"/>
      <c r="D415" s="74"/>
      <c r="E415" s="77"/>
      <c r="F415" s="78">
        <f>SUM(F394:F414)</f>
        <v>0</v>
      </c>
      <c r="G415" s="77"/>
      <c r="H415" s="78">
        <f>SUM(H394:H414)</f>
        <v>0</v>
      </c>
      <c r="I415" s="78">
        <f>SUM(I394:I414)</f>
        <v>0</v>
      </c>
      <c r="J415" s="41"/>
    </row>
    <row r="416" spans="1:10" ht="21" customHeight="1" thickTop="1"/>
  </sheetData>
  <mergeCells count="8">
    <mergeCell ref="A1:J1"/>
    <mergeCell ref="A7:A8"/>
    <mergeCell ref="B7:B8"/>
    <mergeCell ref="C7:C8"/>
    <mergeCell ref="D7:D8"/>
    <mergeCell ref="E7:F7"/>
    <mergeCell ref="G7:H7"/>
    <mergeCell ref="J7:J8"/>
  </mergeCells>
  <phoneticPr fontId="39" type="noConversion"/>
  <conditionalFormatting sqref="B21:B22 B24 B26:B27 B32:B35 B38:B48 B410:B411">
    <cfRule type="cellIs" dxfId="17" priority="29" operator="equal">
      <formula>"เหล็กเส้น"</formula>
    </cfRule>
  </conditionalFormatting>
  <conditionalFormatting sqref="B29:B30">
    <cfRule type="cellIs" dxfId="16" priority="27" operator="equal">
      <formula>"เหล็กเส้น"</formula>
    </cfRule>
  </conditionalFormatting>
  <conditionalFormatting sqref="B54:B55">
    <cfRule type="cellIs" dxfId="15" priority="5" operator="equal">
      <formula>"เหล็กเส้น"</formula>
    </cfRule>
  </conditionalFormatting>
  <conditionalFormatting sqref="B57">
    <cfRule type="cellIs" dxfId="14" priority="23" operator="equal">
      <formula>"เหล็กเส้น"</formula>
    </cfRule>
  </conditionalFormatting>
  <conditionalFormatting sqref="B59:B60">
    <cfRule type="cellIs" dxfId="13" priority="8" operator="equal">
      <formula>"เหล็กเส้น"</formula>
    </cfRule>
  </conditionalFormatting>
  <conditionalFormatting sqref="B62:B63">
    <cfRule type="cellIs" dxfId="12" priority="21" operator="equal">
      <formula>"เหล็กเส้น"</formula>
    </cfRule>
  </conditionalFormatting>
  <conditionalFormatting sqref="B65:B69">
    <cfRule type="cellIs" dxfId="11" priority="22" operator="equal">
      <formula>"เหล็กเส้น"</formula>
    </cfRule>
  </conditionalFormatting>
  <conditionalFormatting sqref="B72:B82">
    <cfRule type="cellIs" dxfId="10" priority="6" operator="equal">
      <formula>"เหล็กเส้น"</formula>
    </cfRule>
  </conditionalFormatting>
  <conditionalFormatting sqref="B87:B88">
    <cfRule type="cellIs" dxfId="9" priority="3" operator="equal">
      <formula>"เหล็กเส้น"</formula>
    </cfRule>
  </conditionalFormatting>
  <conditionalFormatting sqref="B90">
    <cfRule type="cellIs" dxfId="8" priority="20" operator="equal">
      <formula>"เหล็กเส้น"</formula>
    </cfRule>
  </conditionalFormatting>
  <conditionalFormatting sqref="B92:B93">
    <cfRule type="cellIs" dxfId="7" priority="9" operator="equal">
      <formula>"เหล็กเส้น"</formula>
    </cfRule>
  </conditionalFormatting>
  <conditionalFormatting sqref="B95:B96">
    <cfRule type="cellIs" dxfId="6" priority="18" operator="equal">
      <formula>"เหล็กเส้น"</formula>
    </cfRule>
  </conditionalFormatting>
  <conditionalFormatting sqref="B98:B102">
    <cfRule type="cellIs" dxfId="5" priority="19" operator="equal">
      <formula>"เหล็กเส้น"</formula>
    </cfRule>
  </conditionalFormatting>
  <conditionalFormatting sqref="B105:B115">
    <cfRule type="cellIs" dxfId="4" priority="7" operator="equal">
      <formula>"เหล็กเส้น"</formula>
    </cfRule>
  </conditionalFormatting>
  <conditionalFormatting sqref="B383">
    <cfRule type="cellIs" dxfId="3" priority="10" operator="equal">
      <formula>"เหล็กเส้น"</formula>
    </cfRule>
  </conditionalFormatting>
  <conditionalFormatting sqref="B396">
    <cfRule type="cellIs" dxfId="2" priority="1" operator="equal">
      <formula>"เหล็กเส้น"</formula>
    </cfRule>
  </conditionalFormatting>
  <conditionalFormatting sqref="B400:B401">
    <cfRule type="cellIs" dxfId="1" priority="2" operator="equal">
      <formula>"เหล็กเส้น"</formula>
    </cfRule>
  </conditionalFormatting>
  <conditionalFormatting sqref="B405">
    <cfRule type="cellIs" dxfId="0" priority="17" operator="equal">
      <formula>"เหล็กเส้น"</formula>
    </cfRule>
  </conditionalFormatting>
  <printOptions horizontalCentered="1"/>
  <pageMargins left="0.23622047244094499" right="0.23622047244094499" top="0.55118110236220497" bottom="0.39370078740157499" header="0.31496062992126" footer="0.31496062992126"/>
  <pageSetup paperSize="9" scale="70" orientation="landscape" r:id="rId1"/>
  <headerFooter>
    <oddHeader>&amp;R&amp;"TH SarabunPSK,Bold"&amp;14แบบ ปร.4  แผ่นที่ &amp;P/&amp;N</oddHeader>
    <oddFooter>&amp;LST + AR&amp;C  (ผู้ช่วยศาสตรจารย์สุธน   คงศักดิ์ตระกูล)     (ผู้ช่วยศาสตรจารย์อภิเดช    บุญเจือ)  (ผู้ช่วยศาสตรจารย์รุ่งเพชร    ก่องนอก)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60"/>
  <sheetViews>
    <sheetView view="pageBreakPreview" topLeftCell="A244" zoomScaleNormal="110" zoomScaleSheetLayoutView="100" workbookViewId="0">
      <selection activeCell="L189" sqref="L189"/>
    </sheetView>
  </sheetViews>
  <sheetFormatPr defaultColWidth="9.33203125" defaultRowHeight="21" customHeight="1"/>
  <cols>
    <col min="1" max="1" width="8.83203125" style="11" customWidth="1"/>
    <col min="2" max="2" width="78" style="11" customWidth="1"/>
    <col min="3" max="3" width="15.1640625" style="39" customWidth="1"/>
    <col min="4" max="4" width="9.33203125" style="36" customWidth="1"/>
    <col min="5" max="5" width="18.6640625" style="11" customWidth="1"/>
    <col min="6" max="6" width="22.6640625" style="11" customWidth="1"/>
    <col min="7" max="7" width="19.33203125" style="11" customWidth="1"/>
    <col min="8" max="8" width="20.33203125" style="11" customWidth="1"/>
    <col min="9" max="9" width="23.1640625" style="11" customWidth="1"/>
    <col min="10" max="10" width="25" style="543" customWidth="1"/>
    <col min="11" max="16384" width="9.33203125" style="11"/>
  </cols>
  <sheetData>
    <row r="1" spans="1:10" s="4" customFormat="1" ht="21" customHeight="1">
      <c r="A1" s="621" t="s">
        <v>34</v>
      </c>
      <c r="B1" s="621"/>
      <c r="C1" s="621"/>
      <c r="D1" s="621"/>
      <c r="E1" s="621"/>
      <c r="F1" s="621"/>
      <c r="G1" s="621"/>
      <c r="H1" s="621"/>
      <c r="I1" s="621"/>
      <c r="J1" s="621"/>
    </row>
    <row r="2" spans="1:10" s="4" customFormat="1" ht="21" customHeight="1">
      <c r="A2" s="5" t="str">
        <f>ชื่อโครงการ!A2</f>
        <v>ชื่อโครงการ : จ้างก่อสร้างกลุ่มอาคารหอพักนักศึกษา ศูนย์การศึกษาหนองระเวียง</v>
      </c>
      <c r="B2" s="6"/>
      <c r="C2" s="7"/>
      <c r="D2" s="7"/>
      <c r="E2" s="5"/>
      <c r="F2" s="5"/>
      <c r="G2" s="5"/>
      <c r="H2" s="5"/>
      <c r="I2" s="5" t="s">
        <v>18</v>
      </c>
      <c r="J2" s="508"/>
    </row>
    <row r="3" spans="1:10" s="4" customFormat="1" ht="21" customHeight="1">
      <c r="A3" s="5" t="str">
        <f>ชื่อโครงการ!A4</f>
        <v>กลุ่มงาน : งานก่อสร้าง</v>
      </c>
      <c r="B3" s="6"/>
      <c r="C3" s="7"/>
      <c r="D3" s="7"/>
      <c r="E3" s="5"/>
      <c r="F3" s="5"/>
      <c r="G3" s="5"/>
      <c r="H3" s="5"/>
      <c r="I3" s="5"/>
      <c r="J3" s="508"/>
    </row>
    <row r="4" spans="1:10" s="4" customFormat="1" ht="21" customHeight="1">
      <c r="A4" s="8" t="str">
        <f>ชื่อโครงการ!A11</f>
        <v>สถานที่ก่อสร้าง : มหาวิทยาลัยเทคโนโลยีราชมงคลอีสาน ศูนย์การศึกษาหนองระเวียง ตำบลหนองระเวียง อำเภอเมืองนครราชสีมา จังหวัดนครราชสีมา</v>
      </c>
      <c r="B4" s="9"/>
      <c r="C4" s="10"/>
      <c r="D4" s="10"/>
      <c r="E4" s="8"/>
      <c r="F4" s="8"/>
      <c r="G4" s="8"/>
      <c r="H4" s="8" t="s">
        <v>20</v>
      </c>
      <c r="I4" s="8"/>
      <c r="J4" s="509"/>
    </row>
    <row r="5" spans="1:10" s="4" customFormat="1" ht="21" customHeight="1">
      <c r="A5" s="8" t="str">
        <f>ชื่อโครงการ!A13</f>
        <v>หน่วยงานเจ้าของโครงการ :  มหาวิทยาลัยเทคโนโลยีราชมงคลอีสาน ศูนย์การศึกษาหนองระเวียง</v>
      </c>
      <c r="B5" s="9"/>
      <c r="C5" s="10"/>
      <c r="D5" s="10"/>
      <c r="E5" s="8"/>
      <c r="F5" s="8"/>
      <c r="G5" s="8"/>
      <c r="H5" s="8"/>
      <c r="I5" s="8"/>
      <c r="J5" s="509"/>
    </row>
    <row r="6" spans="1:10" s="4" customFormat="1" ht="21" customHeight="1">
      <c r="A6" s="42" t="str">
        <f>ชื่อโครงการ!A9</f>
        <v xml:space="preserve">คำนวณราคากลาง : </v>
      </c>
      <c r="B6" s="40"/>
      <c r="C6" s="43"/>
      <c r="D6" s="43"/>
      <c r="E6" s="44"/>
      <c r="F6" s="44"/>
      <c r="G6" s="42"/>
      <c r="H6" s="44"/>
      <c r="I6" s="44"/>
      <c r="J6" s="510"/>
    </row>
    <row r="7" spans="1:10" ht="21" customHeight="1">
      <c r="A7" s="622" t="s">
        <v>15</v>
      </c>
      <c r="B7" s="622" t="s">
        <v>16</v>
      </c>
      <c r="C7" s="622" t="s">
        <v>5</v>
      </c>
      <c r="D7" s="622" t="s">
        <v>6</v>
      </c>
      <c r="E7" s="622" t="s">
        <v>31</v>
      </c>
      <c r="F7" s="622"/>
      <c r="G7" s="622" t="s">
        <v>1</v>
      </c>
      <c r="H7" s="622"/>
      <c r="I7" s="45" t="s">
        <v>32</v>
      </c>
      <c r="J7" s="624" t="s">
        <v>8</v>
      </c>
    </row>
    <row r="8" spans="1:10" ht="21" customHeight="1">
      <c r="A8" s="623"/>
      <c r="B8" s="623"/>
      <c r="C8" s="622"/>
      <c r="D8" s="622"/>
      <c r="E8" s="45" t="s">
        <v>13</v>
      </c>
      <c r="F8" s="45" t="s">
        <v>7</v>
      </c>
      <c r="G8" s="45" t="s">
        <v>13</v>
      </c>
      <c r="H8" s="45" t="s">
        <v>7</v>
      </c>
      <c r="I8" s="45" t="s">
        <v>12</v>
      </c>
      <c r="J8" s="624"/>
    </row>
    <row r="9" spans="1:10" s="12" customFormat="1" ht="21" customHeight="1">
      <c r="A9" s="56"/>
      <c r="B9" s="57" t="s">
        <v>59</v>
      </c>
      <c r="C9" s="58"/>
      <c r="D9" s="59"/>
      <c r="E9" s="60"/>
      <c r="F9" s="61"/>
      <c r="G9" s="60"/>
      <c r="H9" s="61"/>
      <c r="I9" s="62"/>
      <c r="J9" s="213"/>
    </row>
    <row r="10" spans="1:10" s="12" customFormat="1" ht="21" customHeight="1">
      <c r="A10" s="63">
        <v>4</v>
      </c>
      <c r="B10" s="52" t="s">
        <v>107</v>
      </c>
      <c r="C10" s="249"/>
      <c r="D10" s="280"/>
      <c r="E10" s="53"/>
      <c r="F10" s="26"/>
      <c r="G10" s="53"/>
      <c r="H10" s="26"/>
      <c r="I10" s="54"/>
      <c r="J10" s="511"/>
    </row>
    <row r="11" spans="1:10" s="12" customFormat="1" ht="21" customHeight="1">
      <c r="A11" s="281">
        <v>4.0999999999999996</v>
      </c>
      <c r="B11" s="512" t="s">
        <v>153</v>
      </c>
      <c r="C11" s="83"/>
      <c r="D11" s="84"/>
      <c r="E11" s="72"/>
      <c r="F11" s="29"/>
      <c r="G11" s="50"/>
      <c r="H11" s="29"/>
      <c r="I11" s="65"/>
      <c r="J11" s="213"/>
    </row>
    <row r="12" spans="1:10" s="12" customFormat="1" ht="21" customHeight="1">
      <c r="A12" s="281" t="s">
        <v>360</v>
      </c>
      <c r="B12" s="513" t="s">
        <v>191</v>
      </c>
      <c r="C12" s="83"/>
      <c r="D12" s="84"/>
      <c r="E12" s="72"/>
      <c r="F12" s="29"/>
      <c r="G12" s="50"/>
      <c r="H12" s="29"/>
      <c r="I12" s="65"/>
      <c r="J12" s="213"/>
    </row>
    <row r="13" spans="1:10" s="12" customFormat="1" ht="21" customHeight="1">
      <c r="A13" s="281"/>
      <c r="B13" s="514" t="s">
        <v>192</v>
      </c>
      <c r="C13" s="83"/>
      <c r="D13" s="84"/>
      <c r="E13" s="72"/>
      <c r="F13" s="29"/>
      <c r="G13" s="50"/>
      <c r="H13" s="29">
        <f t="shared" ref="H13:H19" si="0">ROUND(G13*C13,2)</f>
        <v>0</v>
      </c>
      <c r="I13" s="65"/>
      <c r="J13" s="213"/>
    </row>
    <row r="14" spans="1:10" s="12" customFormat="1" ht="21" customHeight="1">
      <c r="A14" s="281"/>
      <c r="B14" s="219" t="s">
        <v>193</v>
      </c>
      <c r="C14" s="83">
        <v>1</v>
      </c>
      <c r="D14" s="84" t="s">
        <v>108</v>
      </c>
      <c r="E14" s="72"/>
      <c r="F14" s="29">
        <f t="shared" ref="F14:F19" si="1">ROUND(E14*C14,2)</f>
        <v>0</v>
      </c>
      <c r="G14" s="50"/>
      <c r="H14" s="29">
        <f t="shared" si="0"/>
        <v>0</v>
      </c>
      <c r="I14" s="65">
        <f t="shared" ref="I14:I19" si="2">+F14+H14</f>
        <v>0</v>
      </c>
      <c r="J14" s="213"/>
    </row>
    <row r="15" spans="1:10" s="12" customFormat="1" ht="21" customHeight="1">
      <c r="A15" s="281"/>
      <c r="B15" s="219" t="s">
        <v>194</v>
      </c>
      <c r="C15" s="83">
        <v>1</v>
      </c>
      <c r="D15" s="84" t="s">
        <v>108</v>
      </c>
      <c r="E15" s="72"/>
      <c r="F15" s="29">
        <f t="shared" si="1"/>
        <v>0</v>
      </c>
      <c r="G15" s="50"/>
      <c r="H15" s="29">
        <f t="shared" si="0"/>
        <v>0</v>
      </c>
      <c r="I15" s="65">
        <f t="shared" si="2"/>
        <v>0</v>
      </c>
      <c r="J15" s="213"/>
    </row>
    <row r="16" spans="1:10" s="12" customFormat="1" ht="21" customHeight="1">
      <c r="A16" s="281"/>
      <c r="B16" s="219" t="s">
        <v>195</v>
      </c>
      <c r="C16" s="83">
        <v>1</v>
      </c>
      <c r="D16" s="84" t="s">
        <v>108</v>
      </c>
      <c r="E16" s="72"/>
      <c r="F16" s="29">
        <f t="shared" si="1"/>
        <v>0</v>
      </c>
      <c r="G16" s="50"/>
      <c r="H16" s="29">
        <f t="shared" si="0"/>
        <v>0</v>
      </c>
      <c r="I16" s="65">
        <f t="shared" si="2"/>
        <v>0</v>
      </c>
      <c r="J16" s="213"/>
    </row>
    <row r="17" spans="1:10" s="12" customFormat="1" ht="21" customHeight="1">
      <c r="A17" s="281"/>
      <c r="B17" s="219" t="s">
        <v>196</v>
      </c>
      <c r="C17" s="83">
        <v>1</v>
      </c>
      <c r="D17" s="84" t="s">
        <v>108</v>
      </c>
      <c r="E17" s="72"/>
      <c r="F17" s="29">
        <f t="shared" si="1"/>
        <v>0</v>
      </c>
      <c r="G17" s="50"/>
      <c r="H17" s="29">
        <f t="shared" si="0"/>
        <v>0</v>
      </c>
      <c r="I17" s="65">
        <f t="shared" si="2"/>
        <v>0</v>
      </c>
      <c r="J17" s="213"/>
    </row>
    <row r="18" spans="1:10" s="12" customFormat="1" ht="21" customHeight="1">
      <c r="A18" s="281"/>
      <c r="B18" s="219" t="s">
        <v>197</v>
      </c>
      <c r="C18" s="83">
        <v>1</v>
      </c>
      <c r="D18" s="84" t="s">
        <v>108</v>
      </c>
      <c r="E18" s="72"/>
      <c r="F18" s="29">
        <f t="shared" si="1"/>
        <v>0</v>
      </c>
      <c r="G18" s="50"/>
      <c r="H18" s="29">
        <f t="shared" si="0"/>
        <v>0</v>
      </c>
      <c r="I18" s="65">
        <f t="shared" si="2"/>
        <v>0</v>
      </c>
      <c r="J18" s="213"/>
    </row>
    <row r="19" spans="1:10" s="12" customFormat="1" ht="21" customHeight="1">
      <c r="A19" s="281"/>
      <c r="B19" s="219" t="s">
        <v>198</v>
      </c>
      <c r="C19" s="83">
        <v>1</v>
      </c>
      <c r="D19" s="84" t="s">
        <v>108</v>
      </c>
      <c r="E19" s="72"/>
      <c r="F19" s="29">
        <f t="shared" si="1"/>
        <v>0</v>
      </c>
      <c r="G19" s="50"/>
      <c r="H19" s="29">
        <f t="shared" si="0"/>
        <v>0</v>
      </c>
      <c r="I19" s="65">
        <f t="shared" si="2"/>
        <v>0</v>
      </c>
      <c r="J19" s="213"/>
    </row>
    <row r="20" spans="1:10" s="12" customFormat="1" ht="21" customHeight="1">
      <c r="A20" s="281"/>
      <c r="B20" s="514" t="s">
        <v>109</v>
      </c>
      <c r="C20" s="83"/>
      <c r="D20" s="84"/>
      <c r="E20" s="72"/>
      <c r="F20" s="29"/>
      <c r="G20" s="50"/>
      <c r="H20" s="29"/>
      <c r="I20" s="65"/>
      <c r="J20" s="213"/>
    </row>
    <row r="21" spans="1:10" s="12" customFormat="1" ht="21" customHeight="1">
      <c r="A21" s="31"/>
      <c r="B21" s="219" t="s">
        <v>199</v>
      </c>
      <c r="C21" s="83">
        <v>1</v>
      </c>
      <c r="D21" s="84" t="s">
        <v>108</v>
      </c>
      <c r="E21" s="72"/>
      <c r="F21" s="29">
        <f t="shared" ref="F21:F32" si="3">ROUND(E21*C21,2)</f>
        <v>0</v>
      </c>
      <c r="G21" s="50"/>
      <c r="H21" s="29">
        <f t="shared" ref="H21:H32" si="4">ROUND(G21*C21,2)</f>
        <v>0</v>
      </c>
      <c r="I21" s="65">
        <f t="shared" ref="I21:I32" si="5">+F21+H21</f>
        <v>0</v>
      </c>
      <c r="J21" s="213"/>
    </row>
    <row r="22" spans="1:10" s="12" customFormat="1" ht="21" customHeight="1">
      <c r="A22" s="31"/>
      <c r="B22" s="219" t="s">
        <v>200</v>
      </c>
      <c r="C22" s="83">
        <v>1</v>
      </c>
      <c r="D22" s="84" t="s">
        <v>108</v>
      </c>
      <c r="E22" s="72"/>
      <c r="F22" s="29">
        <f t="shared" si="3"/>
        <v>0</v>
      </c>
      <c r="G22" s="50"/>
      <c r="H22" s="29">
        <f t="shared" si="4"/>
        <v>0</v>
      </c>
      <c r="I22" s="65">
        <f t="shared" si="5"/>
        <v>0</v>
      </c>
      <c r="J22" s="213"/>
    </row>
    <row r="23" spans="1:10" s="12" customFormat="1" ht="21" customHeight="1">
      <c r="A23" s="31"/>
      <c r="B23" s="219" t="s">
        <v>201</v>
      </c>
      <c r="C23" s="83">
        <v>1</v>
      </c>
      <c r="D23" s="84" t="s">
        <v>108</v>
      </c>
      <c r="E23" s="72"/>
      <c r="F23" s="29">
        <f t="shared" si="3"/>
        <v>0</v>
      </c>
      <c r="G23" s="50"/>
      <c r="H23" s="29">
        <f t="shared" si="4"/>
        <v>0</v>
      </c>
      <c r="I23" s="65">
        <f t="shared" si="5"/>
        <v>0</v>
      </c>
      <c r="J23" s="213"/>
    </row>
    <row r="24" spans="1:10" s="12" customFormat="1" ht="21" customHeight="1">
      <c r="A24" s="31"/>
      <c r="B24" s="219" t="s">
        <v>202</v>
      </c>
      <c r="C24" s="83">
        <v>1</v>
      </c>
      <c r="D24" s="84" t="s">
        <v>108</v>
      </c>
      <c r="E24" s="72"/>
      <c r="F24" s="29">
        <f t="shared" si="3"/>
        <v>0</v>
      </c>
      <c r="G24" s="50"/>
      <c r="H24" s="29">
        <f t="shared" si="4"/>
        <v>0</v>
      </c>
      <c r="I24" s="65">
        <f t="shared" si="5"/>
        <v>0</v>
      </c>
      <c r="J24" s="213"/>
    </row>
    <row r="25" spans="1:10" s="12" customFormat="1" ht="21" customHeight="1">
      <c r="A25" s="31"/>
      <c r="B25" s="219" t="s">
        <v>203</v>
      </c>
      <c r="C25" s="83">
        <v>1</v>
      </c>
      <c r="D25" s="84" t="s">
        <v>108</v>
      </c>
      <c r="E25" s="72"/>
      <c r="F25" s="29">
        <f t="shared" si="3"/>
        <v>0</v>
      </c>
      <c r="G25" s="50"/>
      <c r="H25" s="29">
        <f t="shared" si="4"/>
        <v>0</v>
      </c>
      <c r="I25" s="65">
        <f t="shared" si="5"/>
        <v>0</v>
      </c>
      <c r="J25" s="213"/>
    </row>
    <row r="26" spans="1:10" s="12" customFormat="1" ht="21" customHeight="1">
      <c r="A26" s="31"/>
      <c r="B26" s="219" t="s">
        <v>204</v>
      </c>
      <c r="C26" s="83">
        <v>1</v>
      </c>
      <c r="D26" s="84" t="s">
        <v>108</v>
      </c>
      <c r="E26" s="72"/>
      <c r="F26" s="29">
        <f t="shared" si="3"/>
        <v>0</v>
      </c>
      <c r="G26" s="50"/>
      <c r="H26" s="29">
        <f t="shared" si="4"/>
        <v>0</v>
      </c>
      <c r="I26" s="65">
        <f t="shared" si="5"/>
        <v>0</v>
      </c>
      <c r="J26" s="213"/>
    </row>
    <row r="27" spans="1:10" s="12" customFormat="1" ht="21" customHeight="1">
      <c r="A27" s="31"/>
      <c r="B27" s="219" t="s">
        <v>205</v>
      </c>
      <c r="C27" s="83">
        <v>1</v>
      </c>
      <c r="D27" s="84" t="s">
        <v>108</v>
      </c>
      <c r="E27" s="72"/>
      <c r="F27" s="29">
        <f t="shared" si="3"/>
        <v>0</v>
      </c>
      <c r="G27" s="50"/>
      <c r="H27" s="29">
        <f t="shared" si="4"/>
        <v>0</v>
      </c>
      <c r="I27" s="65">
        <f t="shared" si="5"/>
        <v>0</v>
      </c>
      <c r="J27" s="213"/>
    </row>
    <row r="28" spans="1:10" s="12" customFormat="1" ht="21" customHeight="1">
      <c r="A28" s="31"/>
      <c r="B28" s="219" t="s">
        <v>206</v>
      </c>
      <c r="C28" s="83">
        <v>1</v>
      </c>
      <c r="D28" s="84" t="s">
        <v>108</v>
      </c>
      <c r="E28" s="72"/>
      <c r="F28" s="29">
        <f t="shared" si="3"/>
        <v>0</v>
      </c>
      <c r="G28" s="50"/>
      <c r="H28" s="29">
        <f t="shared" si="4"/>
        <v>0</v>
      </c>
      <c r="I28" s="65">
        <f t="shared" si="5"/>
        <v>0</v>
      </c>
      <c r="J28" s="213"/>
    </row>
    <row r="29" spans="1:10" s="12" customFormat="1" ht="21" customHeight="1">
      <c r="A29" s="31"/>
      <c r="B29" s="219" t="s">
        <v>207</v>
      </c>
      <c r="C29" s="83">
        <v>1</v>
      </c>
      <c r="D29" s="84" t="s">
        <v>108</v>
      </c>
      <c r="E29" s="72"/>
      <c r="F29" s="29">
        <f t="shared" si="3"/>
        <v>0</v>
      </c>
      <c r="G29" s="50"/>
      <c r="H29" s="29">
        <f t="shared" si="4"/>
        <v>0</v>
      </c>
      <c r="I29" s="65">
        <f t="shared" si="5"/>
        <v>0</v>
      </c>
      <c r="J29" s="213"/>
    </row>
    <row r="30" spans="1:10" s="12" customFormat="1" ht="21" customHeight="1">
      <c r="A30" s="31"/>
      <c r="B30" s="219" t="s">
        <v>208</v>
      </c>
      <c r="C30" s="83">
        <v>1</v>
      </c>
      <c r="D30" s="84" t="s">
        <v>108</v>
      </c>
      <c r="E30" s="72"/>
      <c r="F30" s="29">
        <f t="shared" si="3"/>
        <v>0</v>
      </c>
      <c r="G30" s="50"/>
      <c r="H30" s="29">
        <f t="shared" si="4"/>
        <v>0</v>
      </c>
      <c r="I30" s="65">
        <f t="shared" si="5"/>
        <v>0</v>
      </c>
      <c r="J30" s="213"/>
    </row>
    <row r="31" spans="1:10" s="12" customFormat="1" ht="21" customHeight="1">
      <c r="A31" s="31"/>
      <c r="B31" s="219" t="s">
        <v>209</v>
      </c>
      <c r="C31" s="83">
        <v>1</v>
      </c>
      <c r="D31" s="84" t="s">
        <v>108</v>
      </c>
      <c r="E31" s="72"/>
      <c r="F31" s="29">
        <f t="shared" si="3"/>
        <v>0</v>
      </c>
      <c r="G31" s="50"/>
      <c r="H31" s="29">
        <f t="shared" si="4"/>
        <v>0</v>
      </c>
      <c r="I31" s="65">
        <f t="shared" si="5"/>
        <v>0</v>
      </c>
      <c r="J31" s="213"/>
    </row>
    <row r="32" spans="1:10" s="12" customFormat="1" ht="21" customHeight="1">
      <c r="A32" s="31"/>
      <c r="B32" s="219" t="s">
        <v>210</v>
      </c>
      <c r="C32" s="83">
        <v>1</v>
      </c>
      <c r="D32" s="84" t="s">
        <v>108</v>
      </c>
      <c r="E32" s="72"/>
      <c r="F32" s="29">
        <f t="shared" si="3"/>
        <v>0</v>
      </c>
      <c r="G32" s="50"/>
      <c r="H32" s="29">
        <f t="shared" si="4"/>
        <v>0</v>
      </c>
      <c r="I32" s="65">
        <f t="shared" si="5"/>
        <v>0</v>
      </c>
      <c r="J32" s="213"/>
    </row>
    <row r="33" spans="1:10" s="12" customFormat="1" ht="21" customHeight="1">
      <c r="A33" s="281"/>
      <c r="B33" s="515" t="s">
        <v>690</v>
      </c>
      <c r="C33" s="83"/>
      <c r="D33" s="84"/>
      <c r="E33" s="72"/>
      <c r="F33" s="29"/>
      <c r="G33" s="50"/>
      <c r="H33" s="29"/>
      <c r="I33" s="65"/>
      <c r="J33" s="213"/>
    </row>
    <row r="34" spans="1:10" s="12" customFormat="1" ht="21" customHeight="1">
      <c r="A34" s="31"/>
      <c r="B34" s="516" t="s">
        <v>691</v>
      </c>
      <c r="C34" s="83">
        <v>2</v>
      </c>
      <c r="D34" s="84" t="s">
        <v>40</v>
      </c>
      <c r="E34" s="576"/>
      <c r="F34" s="29">
        <f>ROUND(E34*C34,2)</f>
        <v>0</v>
      </c>
      <c r="G34" s="576"/>
      <c r="H34" s="29">
        <f>ROUND(G34*C34,2)</f>
        <v>0</v>
      </c>
      <c r="I34" s="65">
        <f>+F34+H34</f>
        <v>0</v>
      </c>
      <c r="J34" s="213"/>
    </row>
    <row r="35" spans="1:10" s="12" customFormat="1" ht="21" customHeight="1">
      <c r="A35" s="31"/>
      <c r="B35" s="517" t="s">
        <v>344</v>
      </c>
      <c r="C35" s="83">
        <v>32</v>
      </c>
      <c r="D35" s="84" t="s">
        <v>40</v>
      </c>
      <c r="E35" s="576"/>
      <c r="F35" s="29">
        <f>ROUND(E35*C35,2)</f>
        <v>0</v>
      </c>
      <c r="G35" s="577"/>
      <c r="H35" s="29">
        <f>ROUND(G35*C35,2)</f>
        <v>0</v>
      </c>
      <c r="I35" s="65">
        <f>+F35+H35</f>
        <v>0</v>
      </c>
      <c r="J35" s="213"/>
    </row>
    <row r="36" spans="1:10" s="12" customFormat="1" ht="21" customHeight="1">
      <c r="A36" s="281"/>
      <c r="B36" s="512" t="s">
        <v>211</v>
      </c>
      <c r="C36" s="83"/>
      <c r="D36" s="84"/>
      <c r="E36" s="72"/>
      <c r="F36" s="29"/>
      <c r="G36" s="50"/>
      <c r="H36" s="29"/>
      <c r="I36" s="65"/>
      <c r="J36" s="213"/>
    </row>
    <row r="37" spans="1:10" s="12" customFormat="1" ht="21" customHeight="1">
      <c r="A37" s="31"/>
      <c r="B37" s="517" t="s">
        <v>689</v>
      </c>
      <c r="C37" s="83">
        <v>32</v>
      </c>
      <c r="D37" s="84" t="s">
        <v>40</v>
      </c>
      <c r="E37" s="576"/>
      <c r="F37" s="29">
        <f>ROUND(E37*C37,2)</f>
        <v>0</v>
      </c>
      <c r="G37" s="577"/>
      <c r="H37" s="29">
        <f>ROUND(G37*C37,2)</f>
        <v>0</v>
      </c>
      <c r="I37" s="65">
        <f>+F37+H37</f>
        <v>0</v>
      </c>
      <c r="J37" s="213"/>
    </row>
    <row r="38" spans="1:10" s="12" customFormat="1" ht="21" customHeight="1">
      <c r="A38" s="63" t="s">
        <v>361</v>
      </c>
      <c r="B38" s="518" t="s">
        <v>110</v>
      </c>
      <c r="C38" s="519"/>
      <c r="D38" s="284"/>
      <c r="E38" s="53"/>
      <c r="F38" s="26"/>
      <c r="G38" s="53"/>
      <c r="H38" s="26"/>
      <c r="I38" s="520"/>
      <c r="J38" s="511"/>
    </row>
    <row r="39" spans="1:10" s="12" customFormat="1" ht="21" customHeight="1">
      <c r="A39" s="56"/>
      <c r="B39" s="521" t="s">
        <v>212</v>
      </c>
      <c r="C39" s="492">
        <v>14</v>
      </c>
      <c r="D39" s="84" t="s">
        <v>108</v>
      </c>
      <c r="E39" s="50"/>
      <c r="F39" s="29">
        <f t="shared" ref="F39:F46" si="6">ROUND(E39*C39,2)</f>
        <v>0</v>
      </c>
      <c r="G39" s="50"/>
      <c r="H39" s="29">
        <f t="shared" ref="H39:H46" si="7">ROUND(G39*C39,2)</f>
        <v>0</v>
      </c>
      <c r="I39" s="65">
        <f t="shared" ref="I39:I46" si="8">+F39+H39</f>
        <v>0</v>
      </c>
      <c r="J39" s="213"/>
    </row>
    <row r="40" spans="1:10" s="12" customFormat="1" ht="21" customHeight="1">
      <c r="A40" s="56"/>
      <c r="B40" s="521" t="s">
        <v>213</v>
      </c>
      <c r="C40" s="492">
        <v>10</v>
      </c>
      <c r="D40" s="84" t="s">
        <v>108</v>
      </c>
      <c r="E40" s="50"/>
      <c r="F40" s="29">
        <f t="shared" si="6"/>
        <v>0</v>
      </c>
      <c r="G40" s="50"/>
      <c r="H40" s="29">
        <f t="shared" si="7"/>
        <v>0</v>
      </c>
      <c r="I40" s="65">
        <f t="shared" si="8"/>
        <v>0</v>
      </c>
      <c r="J40" s="213"/>
    </row>
    <row r="41" spans="1:10" s="12" customFormat="1" ht="21" customHeight="1">
      <c r="A41" s="56"/>
      <c r="B41" s="521" t="s">
        <v>214</v>
      </c>
      <c r="C41" s="492">
        <v>209</v>
      </c>
      <c r="D41" s="84" t="s">
        <v>108</v>
      </c>
      <c r="E41" s="50"/>
      <c r="F41" s="29">
        <f t="shared" si="6"/>
        <v>0</v>
      </c>
      <c r="G41" s="50"/>
      <c r="H41" s="29">
        <f t="shared" si="7"/>
        <v>0</v>
      </c>
      <c r="I41" s="65">
        <f t="shared" si="8"/>
        <v>0</v>
      </c>
      <c r="J41" s="213"/>
    </row>
    <row r="42" spans="1:10" s="12" customFormat="1" ht="21" customHeight="1">
      <c r="A42" s="56"/>
      <c r="B42" s="521" t="s">
        <v>215</v>
      </c>
      <c r="C42" s="492">
        <v>33</v>
      </c>
      <c r="D42" s="84" t="s">
        <v>108</v>
      </c>
      <c r="E42" s="50"/>
      <c r="F42" s="29">
        <f t="shared" si="6"/>
        <v>0</v>
      </c>
      <c r="G42" s="50"/>
      <c r="H42" s="29">
        <f t="shared" si="7"/>
        <v>0</v>
      </c>
      <c r="I42" s="65">
        <f t="shared" si="8"/>
        <v>0</v>
      </c>
      <c r="J42" s="213"/>
    </row>
    <row r="43" spans="1:10" s="12" customFormat="1" ht="21" customHeight="1">
      <c r="A43" s="56"/>
      <c r="B43" s="521" t="s">
        <v>216</v>
      </c>
      <c r="C43" s="492">
        <v>32</v>
      </c>
      <c r="D43" s="84" t="s">
        <v>108</v>
      </c>
      <c r="E43" s="50"/>
      <c r="F43" s="29">
        <f t="shared" si="6"/>
        <v>0</v>
      </c>
      <c r="G43" s="50"/>
      <c r="H43" s="29">
        <f t="shared" si="7"/>
        <v>0</v>
      </c>
      <c r="I43" s="65">
        <f t="shared" si="8"/>
        <v>0</v>
      </c>
      <c r="J43" s="213"/>
    </row>
    <row r="44" spans="1:10" s="12" customFormat="1" ht="21" customHeight="1">
      <c r="A44" s="56"/>
      <c r="B44" s="521" t="s">
        <v>217</v>
      </c>
      <c r="C44" s="492">
        <v>1</v>
      </c>
      <c r="D44" s="84" t="s">
        <v>108</v>
      </c>
      <c r="E44" s="50"/>
      <c r="F44" s="29">
        <f t="shared" si="6"/>
        <v>0</v>
      </c>
      <c r="G44" s="50"/>
      <c r="H44" s="29">
        <f t="shared" si="7"/>
        <v>0</v>
      </c>
      <c r="I44" s="65">
        <f t="shared" si="8"/>
        <v>0</v>
      </c>
      <c r="J44" s="213"/>
    </row>
    <row r="45" spans="1:10" s="12" customFormat="1" ht="21" customHeight="1">
      <c r="A45" s="56"/>
      <c r="B45" s="521" t="s">
        <v>218</v>
      </c>
      <c r="C45" s="492">
        <v>3</v>
      </c>
      <c r="D45" s="84" t="s">
        <v>108</v>
      </c>
      <c r="E45" s="50"/>
      <c r="F45" s="29">
        <f t="shared" si="6"/>
        <v>0</v>
      </c>
      <c r="G45" s="50"/>
      <c r="H45" s="29">
        <f t="shared" si="7"/>
        <v>0</v>
      </c>
      <c r="I45" s="65">
        <f t="shared" si="8"/>
        <v>0</v>
      </c>
      <c r="J45" s="213"/>
    </row>
    <row r="46" spans="1:10" s="12" customFormat="1" ht="21" customHeight="1">
      <c r="A46" s="56"/>
      <c r="B46" s="521" t="s">
        <v>219</v>
      </c>
      <c r="C46" s="492">
        <v>9</v>
      </c>
      <c r="D46" s="84" t="s">
        <v>108</v>
      </c>
      <c r="E46" s="50"/>
      <c r="F46" s="29">
        <f t="shared" si="6"/>
        <v>0</v>
      </c>
      <c r="G46" s="50"/>
      <c r="H46" s="29">
        <f t="shared" si="7"/>
        <v>0</v>
      </c>
      <c r="I46" s="65">
        <f t="shared" si="8"/>
        <v>0</v>
      </c>
      <c r="J46" s="213"/>
    </row>
    <row r="47" spans="1:10" s="12" customFormat="1" ht="21" customHeight="1">
      <c r="A47" s="281" t="s">
        <v>362</v>
      </c>
      <c r="B47" s="518" t="s">
        <v>111</v>
      </c>
      <c r="C47" s="519"/>
      <c r="D47" s="284"/>
      <c r="E47" s="53"/>
      <c r="F47" s="26"/>
      <c r="G47" s="53"/>
      <c r="H47" s="26"/>
      <c r="I47" s="54"/>
      <c r="J47" s="511"/>
    </row>
    <row r="48" spans="1:10" s="12" customFormat="1" ht="42.75" customHeight="1">
      <c r="A48" s="31"/>
      <c r="B48" s="521" t="s">
        <v>220</v>
      </c>
      <c r="C48" s="492">
        <v>140</v>
      </c>
      <c r="D48" s="84" t="s">
        <v>108</v>
      </c>
      <c r="E48" s="577"/>
      <c r="F48" s="29">
        <f>ROUND(E48*C48,2)</f>
        <v>0</v>
      </c>
      <c r="G48" s="577"/>
      <c r="H48" s="29">
        <f>ROUND(G48*C48,2)</f>
        <v>0</v>
      </c>
      <c r="I48" s="65">
        <f>+F48+H48</f>
        <v>0</v>
      </c>
      <c r="J48" s="213"/>
    </row>
    <row r="49" spans="1:10" s="12" customFormat="1" ht="42.75" customHeight="1">
      <c r="A49" s="31"/>
      <c r="B49" s="521" t="s">
        <v>221</v>
      </c>
      <c r="C49" s="492">
        <v>181</v>
      </c>
      <c r="D49" s="84" t="s">
        <v>108</v>
      </c>
      <c r="E49" s="577"/>
      <c r="F49" s="29">
        <f>ROUND(E49*C49,2)</f>
        <v>0</v>
      </c>
      <c r="G49" s="577"/>
      <c r="H49" s="29">
        <f>ROUND(G49*C49,2)</f>
        <v>0</v>
      </c>
      <c r="I49" s="65">
        <f>+F49+H49</f>
        <v>0</v>
      </c>
      <c r="J49" s="213"/>
    </row>
    <row r="50" spans="1:10" s="12" customFormat="1" ht="42.75" customHeight="1">
      <c r="A50" s="31"/>
      <c r="B50" s="521" t="s">
        <v>222</v>
      </c>
      <c r="C50" s="492">
        <v>54</v>
      </c>
      <c r="D50" s="84" t="s">
        <v>108</v>
      </c>
      <c r="E50" s="50"/>
      <c r="F50" s="29">
        <f>ROUND(E50*C50,2)</f>
        <v>0</v>
      </c>
      <c r="G50" s="50"/>
      <c r="H50" s="29">
        <f>ROUND(G50*C50,2)</f>
        <v>0</v>
      </c>
      <c r="I50" s="65">
        <f>+F50+H50</f>
        <v>0</v>
      </c>
      <c r="J50" s="213"/>
    </row>
    <row r="51" spans="1:10" s="12" customFormat="1" ht="21" customHeight="1">
      <c r="A51" s="281" t="s">
        <v>363</v>
      </c>
      <c r="B51" s="522" t="s">
        <v>224</v>
      </c>
      <c r="C51" s="283"/>
      <c r="D51" s="284"/>
      <c r="E51" s="262"/>
      <c r="F51" s="26"/>
      <c r="G51" s="53"/>
      <c r="H51" s="26"/>
      <c r="I51" s="54"/>
      <c r="J51" s="523"/>
    </row>
    <row r="52" spans="1:10" s="12" customFormat="1" ht="45.75" customHeight="1">
      <c r="A52" s="31"/>
      <c r="B52" s="49" t="s">
        <v>225</v>
      </c>
      <c r="C52" s="83">
        <v>771.75</v>
      </c>
      <c r="D52" s="84" t="s">
        <v>11</v>
      </c>
      <c r="E52" s="72"/>
      <c r="F52" s="29">
        <f t="shared" ref="F52:F60" si="9">ROUND(E52*C52,2)</f>
        <v>0</v>
      </c>
      <c r="G52" s="50"/>
      <c r="H52" s="29">
        <f t="shared" ref="H52:H60" si="10">ROUND(G52*C52,2)</f>
        <v>0</v>
      </c>
      <c r="I52" s="65">
        <f t="shared" ref="I52:I60" si="11">+F52+H52</f>
        <v>0</v>
      </c>
      <c r="J52" s="213"/>
    </row>
    <row r="53" spans="1:10" s="12" customFormat="1" ht="45.75" customHeight="1">
      <c r="A53" s="31"/>
      <c r="B53" s="49" t="s">
        <v>226</v>
      </c>
      <c r="C53" s="83">
        <v>32.549999999999997</v>
      </c>
      <c r="D53" s="84" t="s">
        <v>11</v>
      </c>
      <c r="E53" s="72"/>
      <c r="F53" s="29">
        <f t="shared" si="9"/>
        <v>0</v>
      </c>
      <c r="G53" s="50"/>
      <c r="H53" s="29">
        <f t="shared" si="10"/>
        <v>0</v>
      </c>
      <c r="I53" s="65">
        <f t="shared" si="11"/>
        <v>0</v>
      </c>
      <c r="J53" s="545"/>
    </row>
    <row r="54" spans="1:10" s="12" customFormat="1" ht="45.75" customHeight="1">
      <c r="A54" s="31"/>
      <c r="B54" s="49" t="s">
        <v>227</v>
      </c>
      <c r="C54" s="83">
        <v>30.45</v>
      </c>
      <c r="D54" s="84" t="s">
        <v>11</v>
      </c>
      <c r="E54" s="72"/>
      <c r="F54" s="29">
        <f t="shared" si="9"/>
        <v>0</v>
      </c>
      <c r="G54" s="50"/>
      <c r="H54" s="29">
        <f t="shared" si="10"/>
        <v>0</v>
      </c>
      <c r="I54" s="65">
        <f t="shared" si="11"/>
        <v>0</v>
      </c>
      <c r="J54" s="545"/>
    </row>
    <row r="55" spans="1:10" s="12" customFormat="1" ht="45.75" customHeight="1">
      <c r="A55" s="31"/>
      <c r="B55" s="49" t="s">
        <v>228</v>
      </c>
      <c r="C55" s="83">
        <v>12.6</v>
      </c>
      <c r="D55" s="84" t="s">
        <v>11</v>
      </c>
      <c r="E55" s="72"/>
      <c r="F55" s="29">
        <f t="shared" si="9"/>
        <v>0</v>
      </c>
      <c r="G55" s="50"/>
      <c r="H55" s="29">
        <f t="shared" si="10"/>
        <v>0</v>
      </c>
      <c r="I55" s="65">
        <f t="shared" si="11"/>
        <v>0</v>
      </c>
      <c r="J55" s="545"/>
    </row>
    <row r="56" spans="1:10" s="12" customFormat="1" ht="45.75" customHeight="1">
      <c r="A56" s="31"/>
      <c r="B56" s="49" t="s">
        <v>229</v>
      </c>
      <c r="C56" s="83">
        <v>2554.65</v>
      </c>
      <c r="D56" s="84" t="s">
        <v>11</v>
      </c>
      <c r="E56" s="72"/>
      <c r="F56" s="29">
        <f t="shared" si="9"/>
        <v>0</v>
      </c>
      <c r="G56" s="50"/>
      <c r="H56" s="29">
        <f t="shared" si="10"/>
        <v>0</v>
      </c>
      <c r="I56" s="65">
        <f t="shared" si="11"/>
        <v>0</v>
      </c>
      <c r="J56" s="545"/>
    </row>
    <row r="57" spans="1:10" s="12" customFormat="1" ht="45.75" customHeight="1">
      <c r="A57" s="24"/>
      <c r="B57" s="219" t="s">
        <v>230</v>
      </c>
      <c r="C57" s="83">
        <v>1273.6500000000001</v>
      </c>
      <c r="D57" s="84" t="s">
        <v>11</v>
      </c>
      <c r="E57" s="72"/>
      <c r="F57" s="29">
        <f t="shared" si="9"/>
        <v>0</v>
      </c>
      <c r="G57" s="50"/>
      <c r="H57" s="29">
        <f t="shared" si="10"/>
        <v>0</v>
      </c>
      <c r="I57" s="65">
        <f t="shared" si="11"/>
        <v>0</v>
      </c>
      <c r="J57" s="545"/>
    </row>
    <row r="58" spans="1:10" s="12" customFormat="1" ht="45.75" customHeight="1">
      <c r="A58" s="24"/>
      <c r="B58" s="219" t="s">
        <v>231</v>
      </c>
      <c r="C58" s="83">
        <v>7163.1</v>
      </c>
      <c r="D58" s="84" t="s">
        <v>11</v>
      </c>
      <c r="E58" s="220"/>
      <c r="F58" s="29">
        <f t="shared" si="9"/>
        <v>0</v>
      </c>
      <c r="G58" s="50"/>
      <c r="H58" s="29">
        <f t="shared" si="10"/>
        <v>0</v>
      </c>
      <c r="I58" s="65">
        <f t="shared" si="11"/>
        <v>0</v>
      </c>
      <c r="J58" s="545"/>
    </row>
    <row r="59" spans="1:10" s="12" customFormat="1" ht="45.75" customHeight="1">
      <c r="A59" s="24"/>
      <c r="B59" s="219" t="s">
        <v>232</v>
      </c>
      <c r="C59" s="83">
        <v>10347.75</v>
      </c>
      <c r="D59" s="84" t="s">
        <v>11</v>
      </c>
      <c r="E59" s="220"/>
      <c r="F59" s="29">
        <f t="shared" si="9"/>
        <v>0</v>
      </c>
      <c r="G59" s="50"/>
      <c r="H59" s="29">
        <f t="shared" si="10"/>
        <v>0</v>
      </c>
      <c r="I59" s="65">
        <f t="shared" si="11"/>
        <v>0</v>
      </c>
      <c r="J59" s="545"/>
    </row>
    <row r="60" spans="1:10" s="12" customFormat="1" ht="21" customHeight="1">
      <c r="A60" s="24"/>
      <c r="B60" s="524" t="s">
        <v>659</v>
      </c>
      <c r="C60" s="83">
        <v>1</v>
      </c>
      <c r="D60" s="84" t="s">
        <v>42</v>
      </c>
      <c r="E60" s="72"/>
      <c r="F60" s="29">
        <f t="shared" si="9"/>
        <v>0</v>
      </c>
      <c r="G60" s="72"/>
      <c r="H60" s="29">
        <f t="shared" si="10"/>
        <v>0</v>
      </c>
      <c r="I60" s="65">
        <f t="shared" si="11"/>
        <v>0</v>
      </c>
      <c r="J60" s="213"/>
    </row>
    <row r="61" spans="1:10" s="12" customFormat="1" ht="21" customHeight="1">
      <c r="A61" s="281" t="s">
        <v>364</v>
      </c>
      <c r="B61" s="514" t="s">
        <v>235</v>
      </c>
      <c r="C61" s="29"/>
      <c r="D61" s="84"/>
      <c r="E61" s="220"/>
      <c r="F61" s="29"/>
      <c r="G61" s="50"/>
      <c r="H61" s="29"/>
      <c r="I61" s="65"/>
      <c r="J61" s="213"/>
    </row>
    <row r="62" spans="1:10" s="12" customFormat="1" ht="21" customHeight="1">
      <c r="A62" s="31"/>
      <c r="B62" s="49" t="s">
        <v>236</v>
      </c>
      <c r="C62" s="83">
        <v>193.2</v>
      </c>
      <c r="D62" s="84" t="s">
        <v>11</v>
      </c>
      <c r="E62" s="72"/>
      <c r="F62" s="29">
        <f t="shared" ref="F62:F67" si="12">ROUND(E62*C62,2)</f>
        <v>0</v>
      </c>
      <c r="G62" s="50"/>
      <c r="H62" s="29">
        <f t="shared" ref="H62:H67" si="13">ROUND(G62*C62,2)</f>
        <v>0</v>
      </c>
      <c r="I62" s="65">
        <f t="shared" ref="I62:I67" si="14">+F62+H62</f>
        <v>0</v>
      </c>
      <c r="J62" s="213"/>
    </row>
    <row r="63" spans="1:10" s="12" customFormat="1" ht="40.5" customHeight="1">
      <c r="A63" s="31"/>
      <c r="B63" s="49" t="s">
        <v>237</v>
      </c>
      <c r="C63" s="83">
        <v>7</v>
      </c>
      <c r="D63" s="84" t="s">
        <v>40</v>
      </c>
      <c r="E63" s="72"/>
      <c r="F63" s="29">
        <f t="shared" si="12"/>
        <v>0</v>
      </c>
      <c r="G63" s="50"/>
      <c r="H63" s="29">
        <f t="shared" si="13"/>
        <v>0</v>
      </c>
      <c r="I63" s="65">
        <f t="shared" si="14"/>
        <v>0</v>
      </c>
      <c r="J63" s="213"/>
    </row>
    <row r="64" spans="1:10" s="12" customFormat="1" ht="40.5" customHeight="1">
      <c r="A64" s="31"/>
      <c r="B64" s="49" t="s">
        <v>238</v>
      </c>
      <c r="C64" s="83">
        <v>19.95</v>
      </c>
      <c r="D64" s="84" t="s">
        <v>11</v>
      </c>
      <c r="E64" s="72"/>
      <c r="F64" s="29">
        <f t="shared" si="12"/>
        <v>0</v>
      </c>
      <c r="G64" s="50"/>
      <c r="H64" s="29">
        <f t="shared" si="13"/>
        <v>0</v>
      </c>
      <c r="I64" s="65">
        <f t="shared" si="14"/>
        <v>0</v>
      </c>
      <c r="J64" s="545"/>
    </row>
    <row r="65" spans="1:10" s="12" customFormat="1" ht="40.5" customHeight="1">
      <c r="A65" s="31"/>
      <c r="B65" s="219" t="s">
        <v>239</v>
      </c>
      <c r="C65" s="83">
        <v>1273.6500000000001</v>
      </c>
      <c r="D65" s="84" t="s">
        <v>11</v>
      </c>
      <c r="E65" s="220"/>
      <c r="F65" s="29">
        <f t="shared" si="12"/>
        <v>0</v>
      </c>
      <c r="G65" s="50"/>
      <c r="H65" s="29">
        <f t="shared" si="13"/>
        <v>0</v>
      </c>
      <c r="I65" s="65">
        <f t="shared" si="14"/>
        <v>0</v>
      </c>
      <c r="J65" s="545"/>
    </row>
    <row r="66" spans="1:10" s="12" customFormat="1" ht="40.5" customHeight="1">
      <c r="A66" s="31"/>
      <c r="B66" s="219" t="s">
        <v>240</v>
      </c>
      <c r="C66" s="83">
        <v>6964.65</v>
      </c>
      <c r="D66" s="84" t="s">
        <v>11</v>
      </c>
      <c r="E66" s="220"/>
      <c r="F66" s="29">
        <f t="shared" si="12"/>
        <v>0</v>
      </c>
      <c r="G66" s="50"/>
      <c r="H66" s="29">
        <f t="shared" si="13"/>
        <v>0</v>
      </c>
      <c r="I66" s="65">
        <f t="shared" si="14"/>
        <v>0</v>
      </c>
      <c r="J66" s="545"/>
    </row>
    <row r="67" spans="1:10" s="12" customFormat="1" ht="21" customHeight="1">
      <c r="A67" s="31"/>
      <c r="B67" s="524" t="s">
        <v>660</v>
      </c>
      <c r="C67" s="83">
        <v>1</v>
      </c>
      <c r="D67" s="84" t="s">
        <v>42</v>
      </c>
      <c r="E67" s="72"/>
      <c r="F67" s="29">
        <f t="shared" si="12"/>
        <v>0</v>
      </c>
      <c r="G67" s="72"/>
      <c r="H67" s="29">
        <f t="shared" si="13"/>
        <v>0</v>
      </c>
      <c r="I67" s="65">
        <f t="shared" si="14"/>
        <v>0</v>
      </c>
      <c r="J67" s="213"/>
    </row>
    <row r="68" spans="1:10" s="12" customFormat="1" ht="21" customHeight="1">
      <c r="A68" s="27" t="s">
        <v>365</v>
      </c>
      <c r="B68" s="525" t="s">
        <v>250</v>
      </c>
      <c r="C68" s="25"/>
      <c r="D68" s="25"/>
      <c r="E68" s="51"/>
      <c r="F68" s="29"/>
      <c r="G68" s="50"/>
      <c r="H68" s="29"/>
      <c r="I68" s="65"/>
      <c r="J68" s="213"/>
    </row>
    <row r="69" spans="1:10" s="12" customFormat="1" ht="21" customHeight="1">
      <c r="A69" s="24"/>
      <c r="B69" s="524" t="s">
        <v>251</v>
      </c>
      <c r="C69" s="25">
        <v>1</v>
      </c>
      <c r="D69" s="31" t="s">
        <v>40</v>
      </c>
      <c r="E69" s="51"/>
      <c r="F69" s="29">
        <f t="shared" ref="F69:F78" si="15">ROUND(E69*C69,2)</f>
        <v>0</v>
      </c>
      <c r="G69" s="50"/>
      <c r="H69" s="29">
        <f t="shared" ref="H69:H78" si="16">ROUND(G69*C69,2)</f>
        <v>0</v>
      </c>
      <c r="I69" s="65">
        <f t="shared" ref="I69:I78" si="17">+F69+H69</f>
        <v>0</v>
      </c>
      <c r="J69" s="213"/>
    </row>
    <row r="70" spans="1:10" s="12" customFormat="1" ht="21" customHeight="1">
      <c r="A70" s="24"/>
      <c r="B70" s="524" t="s">
        <v>345</v>
      </c>
      <c r="C70" s="25">
        <v>96</v>
      </c>
      <c r="D70" s="31" t="s">
        <v>40</v>
      </c>
      <c r="E70" s="51"/>
      <c r="F70" s="29">
        <f t="shared" si="15"/>
        <v>0</v>
      </c>
      <c r="G70" s="50"/>
      <c r="H70" s="29">
        <f t="shared" si="16"/>
        <v>0</v>
      </c>
      <c r="I70" s="65">
        <f t="shared" si="17"/>
        <v>0</v>
      </c>
      <c r="J70" s="213"/>
    </row>
    <row r="71" spans="1:10" s="12" customFormat="1" ht="21" customHeight="1">
      <c r="A71" s="24"/>
      <c r="B71" s="524" t="s">
        <v>252</v>
      </c>
      <c r="C71" s="25">
        <v>1</v>
      </c>
      <c r="D71" s="31" t="s">
        <v>40</v>
      </c>
      <c r="E71" s="51"/>
      <c r="F71" s="29">
        <f t="shared" si="15"/>
        <v>0</v>
      </c>
      <c r="G71" s="50"/>
      <c r="H71" s="29">
        <f t="shared" si="16"/>
        <v>0</v>
      </c>
      <c r="I71" s="65">
        <f t="shared" si="17"/>
        <v>0</v>
      </c>
      <c r="J71" s="213"/>
    </row>
    <row r="72" spans="1:10" s="12" customFormat="1" ht="21" customHeight="1">
      <c r="A72" s="24"/>
      <c r="B72" s="524" t="s">
        <v>253</v>
      </c>
      <c r="C72" s="25">
        <v>1</v>
      </c>
      <c r="D72" s="31" t="s">
        <v>40</v>
      </c>
      <c r="E72" s="51"/>
      <c r="F72" s="29">
        <f t="shared" si="15"/>
        <v>0</v>
      </c>
      <c r="G72" s="50"/>
      <c r="H72" s="29">
        <f t="shared" si="16"/>
        <v>0</v>
      </c>
      <c r="I72" s="65">
        <f t="shared" si="17"/>
        <v>0</v>
      </c>
      <c r="J72" s="213"/>
    </row>
    <row r="73" spans="1:10" s="12" customFormat="1" ht="21" customHeight="1">
      <c r="A73" s="24"/>
      <c r="B73" s="524" t="s">
        <v>254</v>
      </c>
      <c r="C73" s="25">
        <v>1</v>
      </c>
      <c r="D73" s="31" t="s">
        <v>40</v>
      </c>
      <c r="E73" s="51"/>
      <c r="F73" s="29">
        <f t="shared" si="15"/>
        <v>0</v>
      </c>
      <c r="G73" s="50"/>
      <c r="H73" s="29">
        <f t="shared" si="16"/>
        <v>0</v>
      </c>
      <c r="I73" s="65">
        <f t="shared" si="17"/>
        <v>0</v>
      </c>
      <c r="J73" s="213"/>
    </row>
    <row r="74" spans="1:10" s="12" customFormat="1" ht="21" customHeight="1">
      <c r="A74" s="24"/>
      <c r="B74" s="524" t="s">
        <v>255</v>
      </c>
      <c r="C74" s="25">
        <v>1</v>
      </c>
      <c r="D74" s="31" t="s">
        <v>40</v>
      </c>
      <c r="E74" s="51"/>
      <c r="F74" s="29">
        <f t="shared" si="15"/>
        <v>0</v>
      </c>
      <c r="G74" s="50"/>
      <c r="H74" s="29">
        <f t="shared" si="16"/>
        <v>0</v>
      </c>
      <c r="I74" s="65">
        <f t="shared" si="17"/>
        <v>0</v>
      </c>
      <c r="J74" s="213"/>
    </row>
    <row r="75" spans="1:10" s="12" customFormat="1" ht="21" customHeight="1">
      <c r="A75" s="24"/>
      <c r="B75" s="524" t="s">
        <v>256</v>
      </c>
      <c r="C75" s="25">
        <v>2</v>
      </c>
      <c r="D75" s="31" t="s">
        <v>40</v>
      </c>
      <c r="E75" s="51"/>
      <c r="F75" s="29">
        <f t="shared" si="15"/>
        <v>0</v>
      </c>
      <c r="G75" s="50"/>
      <c r="H75" s="29">
        <f t="shared" si="16"/>
        <v>0</v>
      </c>
      <c r="I75" s="65">
        <f t="shared" si="17"/>
        <v>0</v>
      </c>
      <c r="J75" s="213"/>
    </row>
    <row r="76" spans="1:10" s="12" customFormat="1" ht="21" customHeight="1">
      <c r="A76" s="24"/>
      <c r="B76" s="524" t="s">
        <v>257</v>
      </c>
      <c r="C76" s="25">
        <v>1</v>
      </c>
      <c r="D76" s="31" t="s">
        <v>40</v>
      </c>
      <c r="E76" s="51"/>
      <c r="F76" s="29">
        <f t="shared" si="15"/>
        <v>0</v>
      </c>
      <c r="G76" s="50"/>
      <c r="H76" s="29">
        <f t="shared" si="16"/>
        <v>0</v>
      </c>
      <c r="I76" s="65">
        <f t="shared" si="17"/>
        <v>0</v>
      </c>
      <c r="J76" s="213"/>
    </row>
    <row r="77" spans="1:10" s="12" customFormat="1" ht="21" customHeight="1">
      <c r="A77" s="24"/>
      <c r="B77" s="524" t="s">
        <v>258</v>
      </c>
      <c r="C77" s="25">
        <v>1</v>
      </c>
      <c r="D77" s="31" t="s">
        <v>40</v>
      </c>
      <c r="E77" s="51"/>
      <c r="F77" s="29">
        <f t="shared" si="15"/>
        <v>0</v>
      </c>
      <c r="G77" s="50"/>
      <c r="H77" s="29">
        <f t="shared" si="16"/>
        <v>0</v>
      </c>
      <c r="I77" s="65">
        <f t="shared" si="17"/>
        <v>0</v>
      </c>
      <c r="J77" s="213"/>
    </row>
    <row r="78" spans="1:10" s="12" customFormat="1" ht="21" customHeight="1">
      <c r="A78" s="24"/>
      <c r="B78" s="524" t="s">
        <v>233</v>
      </c>
      <c r="C78" s="25">
        <v>1</v>
      </c>
      <c r="D78" s="25" t="s">
        <v>42</v>
      </c>
      <c r="E78" s="72"/>
      <c r="F78" s="29">
        <f t="shared" si="15"/>
        <v>0</v>
      </c>
      <c r="G78" s="72"/>
      <c r="H78" s="29">
        <f t="shared" si="16"/>
        <v>0</v>
      </c>
      <c r="I78" s="65">
        <f t="shared" si="17"/>
        <v>0</v>
      </c>
      <c r="J78" s="213"/>
    </row>
    <row r="79" spans="1:10" s="12" customFormat="1" ht="20.45" customHeight="1">
      <c r="A79" s="526" t="s">
        <v>366</v>
      </c>
      <c r="B79" s="527" t="s">
        <v>112</v>
      </c>
      <c r="C79" s="26"/>
      <c r="D79" s="281"/>
      <c r="E79" s="262"/>
      <c r="F79" s="29"/>
      <c r="G79" s="50"/>
      <c r="H79" s="29"/>
      <c r="I79" s="65"/>
      <c r="J79" s="511"/>
    </row>
    <row r="80" spans="1:10" s="12" customFormat="1" ht="21" customHeight="1">
      <c r="A80" s="31"/>
      <c r="B80" s="219" t="s">
        <v>118</v>
      </c>
      <c r="C80" s="29">
        <v>1</v>
      </c>
      <c r="D80" s="31" t="s">
        <v>40</v>
      </c>
      <c r="E80" s="72"/>
      <c r="F80" s="29">
        <f t="shared" ref="F80:F88" si="18">ROUND(E80*C80,2)</f>
        <v>0</v>
      </c>
      <c r="G80" s="50"/>
      <c r="H80" s="29">
        <f t="shared" ref="H80:H88" si="19">ROUND(G80*C80,2)</f>
        <v>0</v>
      </c>
      <c r="I80" s="65">
        <f t="shared" ref="I80:I88" si="20">+F80+H80</f>
        <v>0</v>
      </c>
      <c r="J80" s="213"/>
    </row>
    <row r="81" spans="1:10" s="12" customFormat="1" ht="21" customHeight="1">
      <c r="A81" s="31"/>
      <c r="B81" s="219" t="s">
        <v>113</v>
      </c>
      <c r="C81" s="29">
        <v>1</v>
      </c>
      <c r="D81" s="31" t="s">
        <v>40</v>
      </c>
      <c r="E81" s="72"/>
      <c r="F81" s="29">
        <f t="shared" si="18"/>
        <v>0</v>
      </c>
      <c r="G81" s="50"/>
      <c r="H81" s="29">
        <f t="shared" si="19"/>
        <v>0</v>
      </c>
      <c r="I81" s="65">
        <f t="shared" si="20"/>
        <v>0</v>
      </c>
      <c r="J81" s="213"/>
    </row>
    <row r="82" spans="1:10" s="12" customFormat="1" ht="48" customHeight="1">
      <c r="A82" s="31"/>
      <c r="B82" s="219" t="s">
        <v>260</v>
      </c>
      <c r="C82" s="29">
        <v>2</v>
      </c>
      <c r="D82" s="31" t="s">
        <v>40</v>
      </c>
      <c r="E82" s="72"/>
      <c r="F82" s="29">
        <f t="shared" si="18"/>
        <v>0</v>
      </c>
      <c r="G82" s="50"/>
      <c r="H82" s="29">
        <f t="shared" si="19"/>
        <v>0</v>
      </c>
      <c r="I82" s="65">
        <f t="shared" si="20"/>
        <v>0</v>
      </c>
      <c r="J82" s="213"/>
    </row>
    <row r="83" spans="1:10" s="12" customFormat="1" ht="48" customHeight="1">
      <c r="A83" s="31"/>
      <c r="B83" s="219" t="s">
        <v>261</v>
      </c>
      <c r="C83" s="29">
        <v>2</v>
      </c>
      <c r="D83" s="31" t="s">
        <v>40</v>
      </c>
      <c r="E83" s="72"/>
      <c r="F83" s="29">
        <f t="shared" si="18"/>
        <v>0</v>
      </c>
      <c r="G83" s="50"/>
      <c r="H83" s="29">
        <f t="shared" si="19"/>
        <v>0</v>
      </c>
      <c r="I83" s="65">
        <f t="shared" si="20"/>
        <v>0</v>
      </c>
      <c r="J83" s="213"/>
    </row>
    <row r="84" spans="1:10" s="12" customFormat="1" ht="48" customHeight="1">
      <c r="A84" s="31"/>
      <c r="B84" s="219" t="s">
        <v>262</v>
      </c>
      <c r="C84" s="29">
        <v>52</v>
      </c>
      <c r="D84" s="31" t="s">
        <v>40</v>
      </c>
      <c r="E84" s="72"/>
      <c r="F84" s="29">
        <f t="shared" si="18"/>
        <v>0</v>
      </c>
      <c r="G84" s="50"/>
      <c r="H84" s="29">
        <f t="shared" si="19"/>
        <v>0</v>
      </c>
      <c r="I84" s="65">
        <f t="shared" si="20"/>
        <v>0</v>
      </c>
      <c r="J84" s="213"/>
    </row>
    <row r="85" spans="1:10" s="12" customFormat="1" ht="48" customHeight="1">
      <c r="A85" s="31"/>
      <c r="B85" s="219" t="s">
        <v>263</v>
      </c>
      <c r="C85" s="83">
        <v>1078.077</v>
      </c>
      <c r="D85" s="31" t="s">
        <v>11</v>
      </c>
      <c r="E85" s="72"/>
      <c r="F85" s="29">
        <f t="shared" si="18"/>
        <v>0</v>
      </c>
      <c r="G85" s="50"/>
      <c r="H85" s="29">
        <f t="shared" si="19"/>
        <v>0</v>
      </c>
      <c r="I85" s="65">
        <f t="shared" si="20"/>
        <v>0</v>
      </c>
      <c r="J85" s="545"/>
    </row>
    <row r="86" spans="1:10" s="12" customFormat="1" ht="48" customHeight="1">
      <c r="A86" s="31"/>
      <c r="B86" s="219" t="s">
        <v>264</v>
      </c>
      <c r="C86" s="83">
        <v>118.61850000000003</v>
      </c>
      <c r="D86" s="31" t="s">
        <v>11</v>
      </c>
      <c r="E86" s="72"/>
      <c r="F86" s="29">
        <f t="shared" si="18"/>
        <v>0</v>
      </c>
      <c r="G86" s="72"/>
      <c r="H86" s="29">
        <f t="shared" si="19"/>
        <v>0</v>
      </c>
      <c r="I86" s="65">
        <f t="shared" si="20"/>
        <v>0</v>
      </c>
      <c r="J86" s="213"/>
    </row>
    <row r="87" spans="1:10" s="12" customFormat="1" ht="48" customHeight="1">
      <c r="A87" s="31"/>
      <c r="B87" s="219" t="s">
        <v>240</v>
      </c>
      <c r="C87" s="83">
        <v>436.93650000000008</v>
      </c>
      <c r="D87" s="31" t="s">
        <v>11</v>
      </c>
      <c r="E87" s="72"/>
      <c r="F87" s="29">
        <f t="shared" si="18"/>
        <v>0</v>
      </c>
      <c r="G87" s="50"/>
      <c r="H87" s="29">
        <f t="shared" si="19"/>
        <v>0</v>
      </c>
      <c r="I87" s="65">
        <f t="shared" si="20"/>
        <v>0</v>
      </c>
      <c r="J87" s="213"/>
    </row>
    <row r="88" spans="1:10" s="12" customFormat="1" ht="21" customHeight="1">
      <c r="A88" s="31"/>
      <c r="B88" s="360" t="s">
        <v>117</v>
      </c>
      <c r="C88" s="83">
        <v>1</v>
      </c>
      <c r="D88" s="84" t="s">
        <v>42</v>
      </c>
      <c r="E88" s="72"/>
      <c r="F88" s="29">
        <f t="shared" si="18"/>
        <v>0</v>
      </c>
      <c r="G88" s="72"/>
      <c r="H88" s="29">
        <f t="shared" si="19"/>
        <v>0</v>
      </c>
      <c r="I88" s="65">
        <f t="shared" si="20"/>
        <v>0</v>
      </c>
      <c r="J88" s="213"/>
    </row>
    <row r="89" spans="1:10" s="12" customFormat="1" ht="21" customHeight="1">
      <c r="A89" s="31"/>
      <c r="B89" s="360"/>
      <c r="C89" s="83"/>
      <c r="D89" s="84"/>
      <c r="E89" s="72"/>
      <c r="F89" s="29"/>
      <c r="G89" s="50"/>
      <c r="H89" s="29"/>
      <c r="I89" s="65"/>
      <c r="J89" s="528"/>
    </row>
    <row r="90" spans="1:10" s="12" customFormat="1" ht="21" customHeight="1" thickBot="1">
      <c r="A90" s="125"/>
      <c r="B90" s="126" t="str">
        <f>"รวมจำนวน 1 อาคาร (อาคารพักนักศึกษา) "&amp;$B$10</f>
        <v>รวมจำนวน 1 อาคาร (อาคารพักนักศึกษา) หมวดงานระบบไฟฟ้า</v>
      </c>
      <c r="C90" s="127"/>
      <c r="D90" s="125"/>
      <c r="E90" s="128"/>
      <c r="F90" s="129">
        <f>SUM(F12:F89)</f>
        <v>0</v>
      </c>
      <c r="G90" s="128"/>
      <c r="H90" s="129">
        <f t="shared" ref="H90:I90" si="21">SUM(H12:H89)</f>
        <v>0</v>
      </c>
      <c r="I90" s="129">
        <f t="shared" si="21"/>
        <v>0</v>
      </c>
      <c r="J90" s="529"/>
    </row>
    <row r="91" spans="1:10" s="12" customFormat="1" ht="21" customHeight="1" thickTop="1" thickBot="1">
      <c r="A91" s="74"/>
      <c r="B91" s="75" t="str">
        <f>"รวมจำนวน 6 อาคาร (อาคารพักนักศึกษา) "&amp;$B$10</f>
        <v>รวมจำนวน 6 อาคาร (อาคารพักนักศึกษา) หมวดงานระบบไฟฟ้า</v>
      </c>
      <c r="C91" s="76"/>
      <c r="D91" s="74"/>
      <c r="E91" s="77"/>
      <c r="F91" s="78">
        <f>F90*6</f>
        <v>0</v>
      </c>
      <c r="G91" s="77"/>
      <c r="H91" s="78">
        <f t="shared" ref="H91:I91" si="22">H90*6</f>
        <v>0</v>
      </c>
      <c r="I91" s="78">
        <f t="shared" si="22"/>
        <v>0</v>
      </c>
      <c r="J91" s="530"/>
    </row>
    <row r="92" spans="1:10" s="12" customFormat="1" ht="21" customHeight="1" thickTop="1">
      <c r="A92" s="281">
        <v>4.2</v>
      </c>
      <c r="B92" s="531" t="s">
        <v>155</v>
      </c>
      <c r="C92" s="83"/>
      <c r="D92" s="84"/>
      <c r="E92" s="72"/>
      <c r="F92" s="29"/>
      <c r="G92" s="50"/>
      <c r="H92" s="29"/>
      <c r="I92" s="65"/>
      <c r="J92" s="528"/>
    </row>
    <row r="93" spans="1:10" s="12" customFormat="1" ht="21" customHeight="1">
      <c r="A93" s="281" t="s">
        <v>367</v>
      </c>
      <c r="B93" s="513" t="s">
        <v>191</v>
      </c>
      <c r="C93" s="83"/>
      <c r="D93" s="84"/>
      <c r="E93" s="72"/>
      <c r="F93" s="29"/>
      <c r="G93" s="50"/>
      <c r="H93" s="29"/>
      <c r="I93" s="65"/>
      <c r="J93" s="213"/>
    </row>
    <row r="94" spans="1:10" s="12" customFormat="1" ht="21" customHeight="1">
      <c r="A94" s="281"/>
      <c r="B94" s="514" t="s">
        <v>192</v>
      </c>
      <c r="C94" s="83"/>
      <c r="D94" s="84"/>
      <c r="E94" s="72"/>
      <c r="F94" s="29"/>
      <c r="G94" s="50"/>
      <c r="H94" s="29"/>
      <c r="I94" s="65"/>
      <c r="J94" s="213"/>
    </row>
    <row r="95" spans="1:10" s="12" customFormat="1" ht="21" customHeight="1">
      <c r="A95" s="281"/>
      <c r="B95" s="219" t="s">
        <v>265</v>
      </c>
      <c r="C95" s="83">
        <v>1</v>
      </c>
      <c r="D95" s="84" t="s">
        <v>108</v>
      </c>
      <c r="E95" s="72"/>
      <c r="F95" s="29">
        <f>ROUND(E95*C95,2)</f>
        <v>0</v>
      </c>
      <c r="G95" s="50"/>
      <c r="H95" s="29">
        <f>ROUND(G95*C95,2)</f>
        <v>0</v>
      </c>
      <c r="I95" s="65">
        <f>+F95+H95</f>
        <v>0</v>
      </c>
      <c r="J95" s="213"/>
    </row>
    <row r="96" spans="1:10" s="12" customFormat="1" ht="21" customHeight="1">
      <c r="A96" s="281"/>
      <c r="B96" s="514" t="s">
        <v>109</v>
      </c>
      <c r="C96" s="83"/>
      <c r="D96" s="84"/>
      <c r="E96" s="72"/>
      <c r="F96" s="29"/>
      <c r="G96" s="50"/>
      <c r="H96" s="29"/>
      <c r="I96" s="65"/>
      <c r="J96" s="213"/>
    </row>
    <row r="97" spans="1:10" s="12" customFormat="1" ht="21" customHeight="1">
      <c r="A97" s="31"/>
      <c r="B97" s="219" t="s">
        <v>266</v>
      </c>
      <c r="C97" s="83">
        <v>1</v>
      </c>
      <c r="D97" s="84" t="s">
        <v>108</v>
      </c>
      <c r="E97" s="72"/>
      <c r="F97" s="29">
        <f t="shared" ref="F97:F116" si="23">ROUND(E97*C97,2)</f>
        <v>0</v>
      </c>
      <c r="G97" s="50"/>
      <c r="H97" s="29">
        <f t="shared" ref="H97:H118" si="24">ROUND(G97*C97,2)</f>
        <v>0</v>
      </c>
      <c r="I97" s="65">
        <f t="shared" ref="I97:I118" si="25">+F97+H97</f>
        <v>0</v>
      </c>
      <c r="J97" s="213"/>
    </row>
    <row r="98" spans="1:10" s="12" customFormat="1" ht="21" customHeight="1">
      <c r="A98" s="31"/>
      <c r="B98" s="219" t="s">
        <v>267</v>
      </c>
      <c r="C98" s="83">
        <v>1</v>
      </c>
      <c r="D98" s="84" t="s">
        <v>108</v>
      </c>
      <c r="E98" s="72"/>
      <c r="F98" s="29">
        <f t="shared" si="23"/>
        <v>0</v>
      </c>
      <c r="G98" s="50"/>
      <c r="H98" s="29">
        <f t="shared" si="24"/>
        <v>0</v>
      </c>
      <c r="I98" s="65">
        <f t="shared" si="25"/>
        <v>0</v>
      </c>
      <c r="J98" s="213"/>
    </row>
    <row r="99" spans="1:10" s="12" customFormat="1" ht="21" customHeight="1">
      <c r="A99" s="281"/>
      <c r="B99" s="515" t="s">
        <v>690</v>
      </c>
      <c r="C99" s="83"/>
      <c r="D99" s="84"/>
      <c r="E99" s="72"/>
      <c r="F99" s="29">
        <f t="shared" si="23"/>
        <v>0</v>
      </c>
      <c r="G99" s="50"/>
      <c r="H99" s="29">
        <f t="shared" ref="H99:H101" si="26">ROUND(G99*C99,2)</f>
        <v>0</v>
      </c>
      <c r="I99" s="65">
        <f t="shared" ref="I99:I101" si="27">+F99+H99</f>
        <v>0</v>
      </c>
      <c r="J99" s="213"/>
    </row>
    <row r="100" spans="1:10" s="12" customFormat="1" ht="21" customHeight="1">
      <c r="A100" s="31"/>
      <c r="B100" s="516" t="s">
        <v>691</v>
      </c>
      <c r="C100" s="83">
        <v>2</v>
      </c>
      <c r="D100" s="84" t="s">
        <v>40</v>
      </c>
      <c r="E100" s="576"/>
      <c r="F100" s="29">
        <f t="shared" si="23"/>
        <v>0</v>
      </c>
      <c r="G100" s="576"/>
      <c r="H100" s="29">
        <f t="shared" si="26"/>
        <v>0</v>
      </c>
      <c r="I100" s="65">
        <f t="shared" si="27"/>
        <v>0</v>
      </c>
      <c r="J100" s="578"/>
    </row>
    <row r="101" spans="1:10" s="12" customFormat="1" ht="21" customHeight="1">
      <c r="A101" s="31"/>
      <c r="B101" s="517" t="s">
        <v>344</v>
      </c>
      <c r="C101" s="83">
        <v>24</v>
      </c>
      <c r="D101" s="84" t="s">
        <v>40</v>
      </c>
      <c r="E101" s="576"/>
      <c r="F101" s="29">
        <f t="shared" si="23"/>
        <v>0</v>
      </c>
      <c r="G101" s="576"/>
      <c r="H101" s="29">
        <f t="shared" si="26"/>
        <v>0</v>
      </c>
      <c r="I101" s="65">
        <f t="shared" si="27"/>
        <v>0</v>
      </c>
      <c r="J101" s="578"/>
    </row>
    <row r="102" spans="1:10" s="12" customFormat="1" ht="21" customHeight="1">
      <c r="A102" s="281"/>
      <c r="B102" s="512" t="s">
        <v>211</v>
      </c>
      <c r="C102" s="83"/>
      <c r="D102" s="84"/>
      <c r="E102" s="72"/>
      <c r="F102" s="29"/>
      <c r="G102" s="50"/>
      <c r="H102" s="29"/>
      <c r="I102" s="65"/>
      <c r="J102" s="213"/>
    </row>
    <row r="103" spans="1:10" s="12" customFormat="1" ht="21" customHeight="1">
      <c r="A103" s="31"/>
      <c r="B103" s="517" t="s">
        <v>689</v>
      </c>
      <c r="C103" s="83">
        <v>24</v>
      </c>
      <c r="D103" s="84" t="s">
        <v>40</v>
      </c>
      <c r="E103" s="72"/>
      <c r="F103" s="29">
        <f t="shared" si="23"/>
        <v>0</v>
      </c>
      <c r="G103" s="72"/>
      <c r="H103" s="29">
        <f t="shared" si="24"/>
        <v>0</v>
      </c>
      <c r="I103" s="65">
        <f t="shared" si="25"/>
        <v>0</v>
      </c>
      <c r="J103" s="213"/>
    </row>
    <row r="104" spans="1:10" s="12" customFormat="1" ht="21" customHeight="1">
      <c r="A104" s="63" t="s">
        <v>368</v>
      </c>
      <c r="B104" s="518" t="s">
        <v>110</v>
      </c>
      <c r="C104" s="519"/>
      <c r="D104" s="284"/>
      <c r="E104" s="53"/>
      <c r="F104" s="29"/>
      <c r="G104" s="53"/>
      <c r="H104" s="29"/>
      <c r="I104" s="65"/>
      <c r="J104" s="511"/>
    </row>
    <row r="105" spans="1:10" s="12" customFormat="1" ht="21" customHeight="1">
      <c r="A105" s="56"/>
      <c r="B105" s="521" t="s">
        <v>212</v>
      </c>
      <c r="C105" s="492">
        <v>14</v>
      </c>
      <c r="D105" s="84" t="s">
        <v>108</v>
      </c>
      <c r="E105" s="50"/>
      <c r="F105" s="29">
        <f t="shared" si="23"/>
        <v>0</v>
      </c>
      <c r="G105" s="50"/>
      <c r="H105" s="29">
        <f t="shared" si="24"/>
        <v>0</v>
      </c>
      <c r="I105" s="65">
        <f t="shared" si="25"/>
        <v>0</v>
      </c>
      <c r="J105" s="213"/>
    </row>
    <row r="106" spans="1:10" s="12" customFormat="1" ht="21" customHeight="1">
      <c r="A106" s="56"/>
      <c r="B106" s="521" t="s">
        <v>213</v>
      </c>
      <c r="C106" s="492">
        <v>10</v>
      </c>
      <c r="D106" s="84" t="s">
        <v>108</v>
      </c>
      <c r="E106" s="50"/>
      <c r="F106" s="29">
        <f t="shared" si="23"/>
        <v>0</v>
      </c>
      <c r="G106" s="50"/>
      <c r="H106" s="29">
        <f t="shared" si="24"/>
        <v>0</v>
      </c>
      <c r="I106" s="65">
        <f t="shared" si="25"/>
        <v>0</v>
      </c>
      <c r="J106" s="213"/>
    </row>
    <row r="107" spans="1:10" s="12" customFormat="1" ht="21" customHeight="1">
      <c r="A107" s="56"/>
      <c r="B107" s="521" t="s">
        <v>268</v>
      </c>
      <c r="C107" s="492">
        <v>157</v>
      </c>
      <c r="D107" s="84" t="s">
        <v>108</v>
      </c>
      <c r="E107" s="50"/>
      <c r="F107" s="29">
        <f t="shared" si="23"/>
        <v>0</v>
      </c>
      <c r="G107" s="50"/>
      <c r="H107" s="29">
        <f t="shared" si="24"/>
        <v>0</v>
      </c>
      <c r="I107" s="65">
        <f t="shared" si="25"/>
        <v>0</v>
      </c>
      <c r="J107" s="213"/>
    </row>
    <row r="108" spans="1:10" s="12" customFormat="1" ht="21" customHeight="1">
      <c r="A108" s="56"/>
      <c r="B108" s="521" t="s">
        <v>215</v>
      </c>
      <c r="C108" s="492">
        <v>26</v>
      </c>
      <c r="D108" s="84" t="s">
        <v>108</v>
      </c>
      <c r="E108" s="50"/>
      <c r="F108" s="29">
        <f t="shared" si="23"/>
        <v>0</v>
      </c>
      <c r="G108" s="50"/>
      <c r="H108" s="29">
        <f t="shared" si="24"/>
        <v>0</v>
      </c>
      <c r="I108" s="65">
        <f t="shared" si="25"/>
        <v>0</v>
      </c>
      <c r="J108" s="213"/>
    </row>
    <row r="109" spans="1:10" s="12" customFormat="1" ht="21" customHeight="1">
      <c r="A109" s="56"/>
      <c r="B109" s="521" t="s">
        <v>216</v>
      </c>
      <c r="C109" s="492">
        <v>24</v>
      </c>
      <c r="D109" s="84" t="s">
        <v>108</v>
      </c>
      <c r="E109" s="50"/>
      <c r="F109" s="29">
        <f t="shared" si="23"/>
        <v>0</v>
      </c>
      <c r="G109" s="50"/>
      <c r="H109" s="29">
        <f t="shared" si="24"/>
        <v>0</v>
      </c>
      <c r="I109" s="65">
        <f t="shared" si="25"/>
        <v>0</v>
      </c>
      <c r="J109" s="213"/>
    </row>
    <row r="110" spans="1:10" s="12" customFormat="1" ht="21" customHeight="1">
      <c r="A110" s="56"/>
      <c r="B110" s="521" t="s">
        <v>217</v>
      </c>
      <c r="C110" s="492">
        <v>1</v>
      </c>
      <c r="D110" s="84" t="s">
        <v>108</v>
      </c>
      <c r="E110" s="50"/>
      <c r="F110" s="29">
        <f t="shared" si="23"/>
        <v>0</v>
      </c>
      <c r="G110" s="50"/>
      <c r="H110" s="29">
        <f t="shared" si="24"/>
        <v>0</v>
      </c>
      <c r="I110" s="65">
        <f t="shared" si="25"/>
        <v>0</v>
      </c>
      <c r="J110" s="213"/>
    </row>
    <row r="111" spans="1:10" s="12" customFormat="1" ht="21" customHeight="1">
      <c r="A111" s="56"/>
      <c r="B111" s="521" t="s">
        <v>218</v>
      </c>
      <c r="C111" s="492">
        <v>3</v>
      </c>
      <c r="D111" s="84" t="s">
        <v>108</v>
      </c>
      <c r="E111" s="50"/>
      <c r="F111" s="29">
        <f t="shared" si="23"/>
        <v>0</v>
      </c>
      <c r="G111" s="50"/>
      <c r="H111" s="29">
        <f t="shared" si="24"/>
        <v>0</v>
      </c>
      <c r="I111" s="65">
        <f t="shared" si="25"/>
        <v>0</v>
      </c>
      <c r="J111" s="213"/>
    </row>
    <row r="112" spans="1:10" s="12" customFormat="1" ht="21" customHeight="1">
      <c r="A112" s="56"/>
      <c r="B112" s="521" t="s">
        <v>219</v>
      </c>
      <c r="C112" s="492">
        <v>7</v>
      </c>
      <c r="D112" s="84" t="s">
        <v>108</v>
      </c>
      <c r="E112" s="50"/>
      <c r="F112" s="29">
        <f t="shared" si="23"/>
        <v>0</v>
      </c>
      <c r="G112" s="50"/>
      <c r="H112" s="29">
        <f t="shared" si="24"/>
        <v>0</v>
      </c>
      <c r="I112" s="65">
        <f t="shared" si="25"/>
        <v>0</v>
      </c>
      <c r="J112" s="213"/>
    </row>
    <row r="113" spans="1:10" s="12" customFormat="1" ht="21" customHeight="1">
      <c r="A113" s="281" t="s">
        <v>369</v>
      </c>
      <c r="B113" s="518" t="s">
        <v>111</v>
      </c>
      <c r="C113" s="519"/>
      <c r="D113" s="284"/>
      <c r="E113" s="53"/>
      <c r="F113" s="29">
        <f t="shared" si="23"/>
        <v>0</v>
      </c>
      <c r="G113" s="53"/>
      <c r="H113" s="29">
        <f t="shared" si="24"/>
        <v>0</v>
      </c>
      <c r="I113" s="65">
        <f t="shared" si="25"/>
        <v>0</v>
      </c>
      <c r="J113" s="511"/>
    </row>
    <row r="114" spans="1:10" s="12" customFormat="1" ht="36" customHeight="1">
      <c r="A114" s="31"/>
      <c r="B114" s="521" t="s">
        <v>220</v>
      </c>
      <c r="C114" s="492">
        <v>108</v>
      </c>
      <c r="D114" s="84" t="s">
        <v>108</v>
      </c>
      <c r="E114" s="577"/>
      <c r="F114" s="29">
        <f t="shared" si="23"/>
        <v>0</v>
      </c>
      <c r="G114" s="577"/>
      <c r="H114" s="29">
        <f t="shared" si="24"/>
        <v>0</v>
      </c>
      <c r="I114" s="65">
        <f t="shared" si="25"/>
        <v>0</v>
      </c>
      <c r="J114" s="578"/>
    </row>
    <row r="115" spans="1:10" s="12" customFormat="1" ht="36" customHeight="1">
      <c r="A115" s="31"/>
      <c r="B115" s="521" t="s">
        <v>221</v>
      </c>
      <c r="C115" s="492">
        <v>189</v>
      </c>
      <c r="D115" s="84" t="s">
        <v>108</v>
      </c>
      <c r="E115" s="577"/>
      <c r="F115" s="29">
        <f t="shared" si="23"/>
        <v>0</v>
      </c>
      <c r="G115" s="577"/>
      <c r="H115" s="29">
        <f t="shared" si="24"/>
        <v>0</v>
      </c>
      <c r="I115" s="65">
        <f t="shared" si="25"/>
        <v>0</v>
      </c>
      <c r="J115" s="578"/>
    </row>
    <row r="116" spans="1:10" s="12" customFormat="1" ht="36" customHeight="1">
      <c r="A116" s="31"/>
      <c r="B116" s="521" t="s">
        <v>222</v>
      </c>
      <c r="C116" s="492">
        <v>31</v>
      </c>
      <c r="D116" s="84" t="s">
        <v>108</v>
      </c>
      <c r="E116" s="50"/>
      <c r="F116" s="29">
        <f t="shared" si="23"/>
        <v>0</v>
      </c>
      <c r="G116" s="50"/>
      <c r="H116" s="29">
        <f t="shared" si="24"/>
        <v>0</v>
      </c>
      <c r="I116" s="65">
        <f t="shared" si="25"/>
        <v>0</v>
      </c>
      <c r="J116" s="213"/>
    </row>
    <row r="117" spans="1:10" s="12" customFormat="1" ht="21" customHeight="1">
      <c r="A117" s="281" t="s">
        <v>370</v>
      </c>
      <c r="B117" s="522" t="s">
        <v>224</v>
      </c>
      <c r="C117" s="283"/>
      <c r="D117" s="284"/>
      <c r="E117" s="262"/>
      <c r="F117" s="26"/>
      <c r="G117" s="53"/>
      <c r="H117" s="29"/>
      <c r="I117" s="65"/>
      <c r="J117" s="523"/>
    </row>
    <row r="118" spans="1:10" s="12" customFormat="1" ht="21" customHeight="1">
      <c r="A118" s="31"/>
      <c r="B118" s="49" t="s">
        <v>225</v>
      </c>
      <c r="C118" s="83">
        <v>360.36</v>
      </c>
      <c r="D118" s="84" t="s">
        <v>11</v>
      </c>
      <c r="E118" s="72"/>
      <c r="F118" s="29">
        <f t="shared" ref="F118:F126" si="28">ROUND(E118*C118,2)</f>
        <v>0</v>
      </c>
      <c r="G118" s="576"/>
      <c r="H118" s="29">
        <f t="shared" si="24"/>
        <v>0</v>
      </c>
      <c r="I118" s="65">
        <f t="shared" si="25"/>
        <v>0</v>
      </c>
      <c r="J118" s="213"/>
    </row>
    <row r="119" spans="1:10" s="12" customFormat="1" ht="39" customHeight="1">
      <c r="A119" s="31"/>
      <c r="B119" s="49" t="s">
        <v>269</v>
      </c>
      <c r="C119" s="83">
        <v>42.042000000000009</v>
      </c>
      <c r="D119" s="84" t="s">
        <v>11</v>
      </c>
      <c r="E119" s="72"/>
      <c r="F119" s="29">
        <f t="shared" si="28"/>
        <v>0</v>
      </c>
      <c r="G119" s="577"/>
      <c r="H119" s="29">
        <f t="shared" ref="H119:H126" si="29">ROUND(G119*C119,2)</f>
        <v>0</v>
      </c>
      <c r="I119" s="65">
        <f t="shared" ref="I119:I126" si="30">+F119+H119</f>
        <v>0</v>
      </c>
      <c r="J119" s="213"/>
    </row>
    <row r="120" spans="1:10" s="12" customFormat="1" ht="39" customHeight="1">
      <c r="A120" s="31"/>
      <c r="B120" s="49" t="s">
        <v>227</v>
      </c>
      <c r="C120" s="83">
        <v>30.03</v>
      </c>
      <c r="D120" s="84" t="s">
        <v>11</v>
      </c>
      <c r="E120" s="72"/>
      <c r="F120" s="29">
        <f t="shared" si="28"/>
        <v>0</v>
      </c>
      <c r="G120" s="576"/>
      <c r="H120" s="29">
        <f t="shared" si="29"/>
        <v>0</v>
      </c>
      <c r="I120" s="65">
        <f t="shared" si="30"/>
        <v>0</v>
      </c>
      <c r="J120" s="213"/>
    </row>
    <row r="121" spans="1:10" s="12" customFormat="1" ht="39" customHeight="1">
      <c r="A121" s="31"/>
      <c r="B121" s="49" t="s">
        <v>228</v>
      </c>
      <c r="C121" s="83">
        <v>10.510500000000002</v>
      </c>
      <c r="D121" s="84" t="s">
        <v>11</v>
      </c>
      <c r="E121" s="72"/>
      <c r="F121" s="29">
        <f t="shared" si="28"/>
        <v>0</v>
      </c>
      <c r="G121" s="576"/>
      <c r="H121" s="29">
        <f t="shared" si="29"/>
        <v>0</v>
      </c>
      <c r="I121" s="65">
        <f t="shared" si="30"/>
        <v>0</v>
      </c>
      <c r="J121" s="213"/>
    </row>
    <row r="122" spans="1:10" s="12" customFormat="1" ht="39" customHeight="1">
      <c r="A122" s="24"/>
      <c r="B122" s="219" t="s">
        <v>229</v>
      </c>
      <c r="C122" s="83">
        <v>1689.1875</v>
      </c>
      <c r="D122" s="84" t="s">
        <v>11</v>
      </c>
      <c r="E122" s="72"/>
      <c r="F122" s="29">
        <f t="shared" si="28"/>
        <v>0</v>
      </c>
      <c r="G122" s="576"/>
      <c r="H122" s="29">
        <f t="shared" si="29"/>
        <v>0</v>
      </c>
      <c r="I122" s="65">
        <f t="shared" si="30"/>
        <v>0</v>
      </c>
      <c r="J122" s="213"/>
    </row>
    <row r="123" spans="1:10" s="12" customFormat="1" ht="39" customHeight="1">
      <c r="A123" s="24"/>
      <c r="B123" s="219" t="s">
        <v>270</v>
      </c>
      <c r="C123" s="83">
        <v>840.84</v>
      </c>
      <c r="D123" s="84" t="s">
        <v>11</v>
      </c>
      <c r="E123" s="72"/>
      <c r="F123" s="29">
        <f t="shared" si="28"/>
        <v>0</v>
      </c>
      <c r="G123" s="72"/>
      <c r="H123" s="29">
        <f t="shared" si="29"/>
        <v>0</v>
      </c>
      <c r="I123" s="65">
        <f t="shared" si="30"/>
        <v>0</v>
      </c>
      <c r="J123" s="213"/>
    </row>
    <row r="124" spans="1:10" s="12" customFormat="1" ht="39" customHeight="1">
      <c r="A124" s="24"/>
      <c r="B124" s="219" t="s">
        <v>231</v>
      </c>
      <c r="C124" s="83">
        <v>7450.4430000000011</v>
      </c>
      <c r="D124" s="84" t="s">
        <v>11</v>
      </c>
      <c r="E124" s="72"/>
      <c r="F124" s="29">
        <f t="shared" si="28"/>
        <v>0</v>
      </c>
      <c r="G124" s="72"/>
      <c r="H124" s="29">
        <f t="shared" si="29"/>
        <v>0</v>
      </c>
      <c r="I124" s="65">
        <f t="shared" si="30"/>
        <v>0</v>
      </c>
      <c r="J124" s="213"/>
    </row>
    <row r="125" spans="1:10" s="12" customFormat="1" ht="39" customHeight="1">
      <c r="A125" s="24"/>
      <c r="B125" s="219" t="s">
        <v>232</v>
      </c>
      <c r="C125" s="83">
        <v>8884.3755000000019</v>
      </c>
      <c r="D125" s="84" t="s">
        <v>11</v>
      </c>
      <c r="E125" s="72"/>
      <c r="F125" s="29">
        <f t="shared" si="28"/>
        <v>0</v>
      </c>
      <c r="G125" s="72"/>
      <c r="H125" s="29">
        <f t="shared" si="29"/>
        <v>0</v>
      </c>
      <c r="I125" s="65">
        <f t="shared" si="30"/>
        <v>0</v>
      </c>
      <c r="J125" s="213"/>
    </row>
    <row r="126" spans="1:10" s="12" customFormat="1" ht="21" customHeight="1">
      <c r="A126" s="24"/>
      <c r="B126" s="524" t="s">
        <v>233</v>
      </c>
      <c r="C126" s="83">
        <v>1</v>
      </c>
      <c r="D126" s="84" t="s">
        <v>42</v>
      </c>
      <c r="E126" s="72"/>
      <c r="F126" s="29">
        <f t="shared" si="28"/>
        <v>0</v>
      </c>
      <c r="G126" s="72"/>
      <c r="H126" s="29">
        <f t="shared" si="29"/>
        <v>0</v>
      </c>
      <c r="I126" s="65">
        <f t="shared" si="30"/>
        <v>0</v>
      </c>
      <c r="J126" s="213"/>
    </row>
    <row r="127" spans="1:10" s="12" customFormat="1" ht="21" customHeight="1">
      <c r="A127" s="281" t="s">
        <v>371</v>
      </c>
      <c r="B127" s="514" t="s">
        <v>235</v>
      </c>
      <c r="C127" s="29"/>
      <c r="D127" s="84"/>
      <c r="E127" s="220"/>
      <c r="F127" s="29"/>
      <c r="G127" s="50"/>
      <c r="H127" s="29"/>
      <c r="I127" s="65"/>
      <c r="J127" s="213"/>
    </row>
    <row r="128" spans="1:10" s="12" customFormat="1" ht="47.25" customHeight="1">
      <c r="A128" s="31"/>
      <c r="B128" s="49" t="s">
        <v>236</v>
      </c>
      <c r="C128" s="83">
        <v>90.09</v>
      </c>
      <c r="D128" s="84" t="s">
        <v>11</v>
      </c>
      <c r="E128" s="72"/>
      <c r="F128" s="29">
        <f t="shared" ref="F128:F134" si="31">ROUND(E128*C128,2)</f>
        <v>0</v>
      </c>
      <c r="G128" s="72"/>
      <c r="H128" s="29">
        <f t="shared" ref="H128:H134" si="32">ROUND(G128*C128,2)</f>
        <v>0</v>
      </c>
      <c r="I128" s="65">
        <f t="shared" ref="I128:I134" si="33">+F128+H128</f>
        <v>0</v>
      </c>
      <c r="J128" s="213"/>
    </row>
    <row r="129" spans="1:10" s="12" customFormat="1" ht="47.25" customHeight="1">
      <c r="A129" s="31"/>
      <c r="B129" s="49" t="s">
        <v>237</v>
      </c>
      <c r="C129" s="83">
        <v>3</v>
      </c>
      <c r="D129" s="84" t="s">
        <v>40</v>
      </c>
      <c r="E129" s="72"/>
      <c r="F129" s="29">
        <f t="shared" si="31"/>
        <v>0</v>
      </c>
      <c r="G129" s="72"/>
      <c r="H129" s="29">
        <f t="shared" si="32"/>
        <v>0</v>
      </c>
      <c r="I129" s="65">
        <f t="shared" si="33"/>
        <v>0</v>
      </c>
      <c r="J129" s="213"/>
    </row>
    <row r="130" spans="1:10" s="12" customFormat="1" ht="47.25" customHeight="1">
      <c r="A130" s="31"/>
      <c r="B130" s="49" t="s">
        <v>271</v>
      </c>
      <c r="C130" s="83">
        <v>10.010000000000002</v>
      </c>
      <c r="D130" s="84" t="s">
        <v>11</v>
      </c>
      <c r="E130" s="72"/>
      <c r="F130" s="29">
        <f t="shared" si="31"/>
        <v>0</v>
      </c>
      <c r="G130" s="50"/>
      <c r="H130" s="29">
        <f t="shared" si="32"/>
        <v>0</v>
      </c>
      <c r="I130" s="65">
        <f t="shared" si="33"/>
        <v>0</v>
      </c>
      <c r="J130" s="213"/>
    </row>
    <row r="131" spans="1:10" s="12" customFormat="1" ht="47.25" customHeight="1">
      <c r="A131" s="31"/>
      <c r="B131" s="49" t="s">
        <v>238</v>
      </c>
      <c r="C131" s="83">
        <v>7.15</v>
      </c>
      <c r="D131" s="84" t="s">
        <v>11</v>
      </c>
      <c r="E131" s="72"/>
      <c r="F131" s="29">
        <f t="shared" si="31"/>
        <v>0</v>
      </c>
      <c r="G131" s="72"/>
      <c r="H131" s="29">
        <f t="shared" si="32"/>
        <v>0</v>
      </c>
      <c r="I131" s="65">
        <f t="shared" si="33"/>
        <v>0</v>
      </c>
      <c r="J131" s="213"/>
    </row>
    <row r="132" spans="1:10" s="12" customFormat="1" ht="47.25" customHeight="1">
      <c r="A132" s="31"/>
      <c r="B132" s="219" t="s">
        <v>239</v>
      </c>
      <c r="C132" s="83">
        <v>840.84</v>
      </c>
      <c r="D132" s="84" t="s">
        <v>11</v>
      </c>
      <c r="E132" s="72"/>
      <c r="F132" s="29">
        <f t="shared" si="31"/>
        <v>0</v>
      </c>
      <c r="G132" s="50"/>
      <c r="H132" s="29">
        <f t="shared" si="32"/>
        <v>0</v>
      </c>
      <c r="I132" s="65">
        <f t="shared" si="33"/>
        <v>0</v>
      </c>
      <c r="J132" s="213"/>
    </row>
    <row r="133" spans="1:10" s="12" customFormat="1" ht="47.25" customHeight="1">
      <c r="A133" s="31"/>
      <c r="B133" s="219" t="s">
        <v>240</v>
      </c>
      <c r="C133" s="83">
        <v>6304.7985000000008</v>
      </c>
      <c r="D133" s="84" t="s">
        <v>11</v>
      </c>
      <c r="E133" s="72"/>
      <c r="F133" s="29">
        <f t="shared" si="31"/>
        <v>0</v>
      </c>
      <c r="G133" s="50"/>
      <c r="H133" s="29">
        <f t="shared" si="32"/>
        <v>0</v>
      </c>
      <c r="I133" s="65">
        <f t="shared" si="33"/>
        <v>0</v>
      </c>
      <c r="J133" s="213"/>
    </row>
    <row r="134" spans="1:10" s="12" customFormat="1" ht="21" customHeight="1">
      <c r="A134" s="31"/>
      <c r="B134" s="524" t="s">
        <v>233</v>
      </c>
      <c r="C134" s="83">
        <v>1</v>
      </c>
      <c r="D134" s="84" t="s">
        <v>42</v>
      </c>
      <c r="E134" s="72"/>
      <c r="F134" s="29">
        <f t="shared" si="31"/>
        <v>0</v>
      </c>
      <c r="G134" s="72"/>
      <c r="H134" s="29">
        <f t="shared" si="32"/>
        <v>0</v>
      </c>
      <c r="I134" s="65">
        <f t="shared" si="33"/>
        <v>0</v>
      </c>
      <c r="J134" s="213"/>
    </row>
    <row r="135" spans="1:10" s="12" customFormat="1" ht="21" customHeight="1">
      <c r="A135" s="27" t="s">
        <v>372</v>
      </c>
      <c r="B135" s="525" t="s">
        <v>250</v>
      </c>
      <c r="C135" s="25"/>
      <c r="D135" s="25"/>
      <c r="E135" s="51"/>
      <c r="F135" s="29"/>
      <c r="G135" s="50"/>
      <c r="H135" s="29"/>
      <c r="I135" s="65"/>
      <c r="J135" s="213"/>
    </row>
    <row r="136" spans="1:10" s="12" customFormat="1" ht="21" customHeight="1">
      <c r="A136" s="24"/>
      <c r="B136" s="524" t="s">
        <v>251</v>
      </c>
      <c r="C136" s="25">
        <v>1</v>
      </c>
      <c r="D136" s="31" t="s">
        <v>40</v>
      </c>
      <c r="E136" s="51"/>
      <c r="F136" s="29">
        <f t="shared" ref="F136:F145" si="34">ROUND(E136*C136,2)</f>
        <v>0</v>
      </c>
      <c r="G136" s="51"/>
      <c r="H136" s="29">
        <f t="shared" ref="H136:H145" si="35">ROUND(G136*C136,2)</f>
        <v>0</v>
      </c>
      <c r="I136" s="65">
        <f t="shared" ref="I136:I145" si="36">+F136+H136</f>
        <v>0</v>
      </c>
      <c r="J136" s="213"/>
    </row>
    <row r="137" spans="1:10" s="12" customFormat="1" ht="21" customHeight="1">
      <c r="A137" s="24"/>
      <c r="B137" s="524" t="s">
        <v>345</v>
      </c>
      <c r="C137" s="25">
        <v>24</v>
      </c>
      <c r="D137" s="31" t="s">
        <v>40</v>
      </c>
      <c r="E137" s="51"/>
      <c r="F137" s="29">
        <f t="shared" si="34"/>
        <v>0</v>
      </c>
      <c r="G137" s="51"/>
      <c r="H137" s="29">
        <f t="shared" si="35"/>
        <v>0</v>
      </c>
      <c r="I137" s="65">
        <f t="shared" si="36"/>
        <v>0</v>
      </c>
      <c r="J137" s="213"/>
    </row>
    <row r="138" spans="1:10" s="12" customFormat="1" ht="21" customHeight="1">
      <c r="A138" s="24"/>
      <c r="B138" s="524" t="s">
        <v>252</v>
      </c>
      <c r="C138" s="25">
        <v>1</v>
      </c>
      <c r="D138" s="31" t="s">
        <v>40</v>
      </c>
      <c r="E138" s="51"/>
      <c r="F138" s="29">
        <f t="shared" si="34"/>
        <v>0</v>
      </c>
      <c r="G138" s="51"/>
      <c r="H138" s="29">
        <f t="shared" si="35"/>
        <v>0</v>
      </c>
      <c r="I138" s="65">
        <f t="shared" si="36"/>
        <v>0</v>
      </c>
      <c r="J138" s="213"/>
    </row>
    <row r="139" spans="1:10" s="12" customFormat="1" ht="21" customHeight="1">
      <c r="A139" s="24"/>
      <c r="B139" s="524" t="s">
        <v>253</v>
      </c>
      <c r="C139" s="25">
        <v>1</v>
      </c>
      <c r="D139" s="31" t="s">
        <v>40</v>
      </c>
      <c r="E139" s="51"/>
      <c r="F139" s="29">
        <f t="shared" si="34"/>
        <v>0</v>
      </c>
      <c r="G139" s="51"/>
      <c r="H139" s="29">
        <f t="shared" si="35"/>
        <v>0</v>
      </c>
      <c r="I139" s="65">
        <f t="shared" si="36"/>
        <v>0</v>
      </c>
      <c r="J139" s="213"/>
    </row>
    <row r="140" spans="1:10" s="12" customFormat="1" ht="21" customHeight="1">
      <c r="A140" s="24"/>
      <c r="B140" s="524" t="s">
        <v>254</v>
      </c>
      <c r="C140" s="25">
        <v>1</v>
      </c>
      <c r="D140" s="31" t="s">
        <v>40</v>
      </c>
      <c r="E140" s="51"/>
      <c r="F140" s="29">
        <f t="shared" si="34"/>
        <v>0</v>
      </c>
      <c r="G140" s="51"/>
      <c r="H140" s="29">
        <f t="shared" si="35"/>
        <v>0</v>
      </c>
      <c r="I140" s="65">
        <f t="shared" si="36"/>
        <v>0</v>
      </c>
      <c r="J140" s="213"/>
    </row>
    <row r="141" spans="1:10" s="12" customFormat="1" ht="21" customHeight="1">
      <c r="A141" s="24"/>
      <c r="B141" s="524" t="s">
        <v>255</v>
      </c>
      <c r="C141" s="25">
        <v>3</v>
      </c>
      <c r="D141" s="31" t="s">
        <v>40</v>
      </c>
      <c r="E141" s="51"/>
      <c r="F141" s="29">
        <f t="shared" si="34"/>
        <v>0</v>
      </c>
      <c r="G141" s="51"/>
      <c r="H141" s="29">
        <f t="shared" si="35"/>
        <v>0</v>
      </c>
      <c r="I141" s="65">
        <f t="shared" si="36"/>
        <v>0</v>
      </c>
      <c r="J141" s="213"/>
    </row>
    <row r="142" spans="1:10" s="12" customFormat="1" ht="21" customHeight="1">
      <c r="A142" s="24"/>
      <c r="B142" s="524" t="s">
        <v>256</v>
      </c>
      <c r="C142" s="25">
        <v>2</v>
      </c>
      <c r="D142" s="31" t="s">
        <v>40</v>
      </c>
      <c r="E142" s="51"/>
      <c r="F142" s="29">
        <f t="shared" si="34"/>
        <v>0</v>
      </c>
      <c r="G142" s="51"/>
      <c r="H142" s="29">
        <f t="shared" si="35"/>
        <v>0</v>
      </c>
      <c r="I142" s="65">
        <f t="shared" si="36"/>
        <v>0</v>
      </c>
      <c r="J142" s="213"/>
    </row>
    <row r="143" spans="1:10" s="12" customFormat="1" ht="21" customHeight="1">
      <c r="A143" s="24"/>
      <c r="B143" s="524" t="s">
        <v>257</v>
      </c>
      <c r="C143" s="25">
        <v>1</v>
      </c>
      <c r="D143" s="31" t="s">
        <v>40</v>
      </c>
      <c r="E143" s="51"/>
      <c r="F143" s="29">
        <f t="shared" si="34"/>
        <v>0</v>
      </c>
      <c r="G143" s="51"/>
      <c r="H143" s="29">
        <f t="shared" si="35"/>
        <v>0</v>
      </c>
      <c r="I143" s="65">
        <f t="shared" si="36"/>
        <v>0</v>
      </c>
      <c r="J143" s="213"/>
    </row>
    <row r="144" spans="1:10" s="12" customFormat="1" ht="21" customHeight="1">
      <c r="A144" s="24"/>
      <c r="B144" s="524" t="s">
        <v>258</v>
      </c>
      <c r="C144" s="25">
        <v>1</v>
      </c>
      <c r="D144" s="31" t="s">
        <v>40</v>
      </c>
      <c r="E144" s="51"/>
      <c r="F144" s="29">
        <f t="shared" si="34"/>
        <v>0</v>
      </c>
      <c r="G144" s="51"/>
      <c r="H144" s="29">
        <f t="shared" si="35"/>
        <v>0</v>
      </c>
      <c r="I144" s="65">
        <f t="shared" si="36"/>
        <v>0</v>
      </c>
      <c r="J144" s="213"/>
    </row>
    <row r="145" spans="1:10" s="12" customFormat="1" ht="21" customHeight="1">
      <c r="A145" s="24"/>
      <c r="B145" s="524" t="s">
        <v>233</v>
      </c>
      <c r="C145" s="25">
        <v>1</v>
      </c>
      <c r="D145" s="25" t="s">
        <v>42</v>
      </c>
      <c r="E145" s="72"/>
      <c r="F145" s="29">
        <f t="shared" si="34"/>
        <v>0</v>
      </c>
      <c r="G145" s="72"/>
      <c r="H145" s="29">
        <f t="shared" si="35"/>
        <v>0</v>
      </c>
      <c r="I145" s="65">
        <f t="shared" si="36"/>
        <v>0</v>
      </c>
      <c r="J145" s="213"/>
    </row>
    <row r="146" spans="1:10" s="12" customFormat="1" ht="21" customHeight="1">
      <c r="A146" s="526" t="s">
        <v>373</v>
      </c>
      <c r="B146" s="527" t="s">
        <v>112</v>
      </c>
      <c r="C146" s="26"/>
      <c r="D146" s="281"/>
      <c r="E146" s="262"/>
      <c r="F146" s="29"/>
      <c r="G146" s="50"/>
      <c r="H146" s="29"/>
      <c r="I146" s="65"/>
      <c r="J146" s="511"/>
    </row>
    <row r="147" spans="1:10" s="12" customFormat="1" ht="21" customHeight="1">
      <c r="A147" s="31"/>
      <c r="B147" s="219" t="s">
        <v>118</v>
      </c>
      <c r="C147" s="29">
        <v>1</v>
      </c>
      <c r="D147" s="31" t="s">
        <v>40</v>
      </c>
      <c r="E147" s="72"/>
      <c r="F147" s="29">
        <f t="shared" ref="F147:F155" si="37">ROUND(E147*C147,2)</f>
        <v>0</v>
      </c>
      <c r="G147" s="72"/>
      <c r="H147" s="29">
        <f t="shared" ref="H147:H155" si="38">ROUND(G147*C147,2)</f>
        <v>0</v>
      </c>
      <c r="I147" s="65">
        <f t="shared" ref="I147:I155" si="39">+F147+H147</f>
        <v>0</v>
      </c>
      <c r="J147" s="511"/>
    </row>
    <row r="148" spans="1:10" s="12" customFormat="1" ht="21" customHeight="1">
      <c r="A148" s="31"/>
      <c r="B148" s="219" t="s">
        <v>113</v>
      </c>
      <c r="C148" s="29">
        <v>1</v>
      </c>
      <c r="D148" s="31" t="s">
        <v>40</v>
      </c>
      <c r="E148" s="72"/>
      <c r="F148" s="29">
        <f t="shared" si="37"/>
        <v>0</v>
      </c>
      <c r="G148" s="72"/>
      <c r="H148" s="29">
        <f t="shared" si="38"/>
        <v>0</v>
      </c>
      <c r="I148" s="65">
        <f t="shared" si="39"/>
        <v>0</v>
      </c>
      <c r="J148" s="511"/>
    </row>
    <row r="149" spans="1:10" s="12" customFormat="1" ht="47.25" customHeight="1">
      <c r="A149" s="31"/>
      <c r="B149" s="219" t="s">
        <v>260</v>
      </c>
      <c r="C149" s="29">
        <v>2</v>
      </c>
      <c r="D149" s="31" t="s">
        <v>40</v>
      </c>
      <c r="E149" s="72"/>
      <c r="F149" s="29">
        <f t="shared" si="37"/>
        <v>0</v>
      </c>
      <c r="G149" s="72"/>
      <c r="H149" s="29">
        <f t="shared" si="38"/>
        <v>0</v>
      </c>
      <c r="I149" s="65">
        <f t="shared" si="39"/>
        <v>0</v>
      </c>
      <c r="J149" s="213"/>
    </row>
    <row r="150" spans="1:10" s="12" customFormat="1" ht="47.25" customHeight="1">
      <c r="A150" s="31"/>
      <c r="B150" s="219" t="s">
        <v>261</v>
      </c>
      <c r="C150" s="29">
        <v>2</v>
      </c>
      <c r="D150" s="31" t="s">
        <v>40</v>
      </c>
      <c r="E150" s="72"/>
      <c r="F150" s="29">
        <f t="shared" si="37"/>
        <v>0</v>
      </c>
      <c r="G150" s="72"/>
      <c r="H150" s="29">
        <f t="shared" si="38"/>
        <v>0</v>
      </c>
      <c r="I150" s="65">
        <f t="shared" si="39"/>
        <v>0</v>
      </c>
      <c r="J150" s="213"/>
    </row>
    <row r="151" spans="1:10" s="12" customFormat="1" ht="47.25" customHeight="1">
      <c r="A151" s="31"/>
      <c r="B151" s="219" t="s">
        <v>262</v>
      </c>
      <c r="C151" s="29">
        <v>42</v>
      </c>
      <c r="D151" s="31" t="s">
        <v>40</v>
      </c>
      <c r="E151" s="72"/>
      <c r="F151" s="29">
        <f t="shared" si="37"/>
        <v>0</v>
      </c>
      <c r="G151" s="72"/>
      <c r="H151" s="29">
        <f t="shared" si="38"/>
        <v>0</v>
      </c>
      <c r="I151" s="65">
        <f t="shared" si="39"/>
        <v>0</v>
      </c>
      <c r="J151" s="213"/>
    </row>
    <row r="152" spans="1:10" s="12" customFormat="1" ht="47.25" customHeight="1">
      <c r="A152" s="31"/>
      <c r="B152" s="219" t="s">
        <v>263</v>
      </c>
      <c r="C152" s="83">
        <v>996.99600000000009</v>
      </c>
      <c r="D152" s="31" t="s">
        <v>11</v>
      </c>
      <c r="E152" s="72"/>
      <c r="F152" s="29">
        <f t="shared" si="37"/>
        <v>0</v>
      </c>
      <c r="G152" s="72"/>
      <c r="H152" s="29">
        <f t="shared" si="38"/>
        <v>0</v>
      </c>
      <c r="I152" s="65">
        <f t="shared" si="39"/>
        <v>0</v>
      </c>
      <c r="J152" s="213"/>
    </row>
    <row r="153" spans="1:10" s="12" customFormat="1" ht="47.25" customHeight="1">
      <c r="A153" s="31"/>
      <c r="B153" s="219" t="s">
        <v>264</v>
      </c>
      <c r="C153" s="83">
        <v>123.123</v>
      </c>
      <c r="D153" s="31" t="s">
        <v>11</v>
      </c>
      <c r="E153" s="72"/>
      <c r="F153" s="29">
        <f t="shared" si="37"/>
        <v>0</v>
      </c>
      <c r="G153" s="72"/>
      <c r="H153" s="29">
        <f t="shared" si="38"/>
        <v>0</v>
      </c>
      <c r="I153" s="65">
        <f t="shared" si="39"/>
        <v>0</v>
      </c>
      <c r="J153" s="213"/>
    </row>
    <row r="154" spans="1:10" s="12" customFormat="1" ht="47.25" customHeight="1">
      <c r="A154" s="31"/>
      <c r="B154" s="219" t="s">
        <v>240</v>
      </c>
      <c r="C154" s="83">
        <v>372.37200000000007</v>
      </c>
      <c r="D154" s="31" t="s">
        <v>11</v>
      </c>
      <c r="E154" s="72"/>
      <c r="F154" s="29">
        <f t="shared" si="37"/>
        <v>0</v>
      </c>
      <c r="G154" s="72"/>
      <c r="H154" s="29">
        <f t="shared" si="38"/>
        <v>0</v>
      </c>
      <c r="I154" s="65">
        <f t="shared" si="39"/>
        <v>0</v>
      </c>
      <c r="J154" s="213"/>
    </row>
    <row r="155" spans="1:10" s="12" customFormat="1" ht="21" customHeight="1">
      <c r="A155" s="31"/>
      <c r="B155" s="360" t="s">
        <v>117</v>
      </c>
      <c r="C155" s="83">
        <v>1</v>
      </c>
      <c r="D155" s="84" t="s">
        <v>42</v>
      </c>
      <c r="E155" s="72"/>
      <c r="F155" s="29">
        <f t="shared" si="37"/>
        <v>0</v>
      </c>
      <c r="G155" s="72"/>
      <c r="H155" s="29">
        <f t="shared" si="38"/>
        <v>0</v>
      </c>
      <c r="I155" s="65">
        <f t="shared" si="39"/>
        <v>0</v>
      </c>
      <c r="J155" s="213"/>
    </row>
    <row r="156" spans="1:10" s="12" customFormat="1" ht="21" customHeight="1">
      <c r="A156" s="31"/>
      <c r="B156" s="360"/>
      <c r="C156" s="83"/>
      <c r="D156" s="84"/>
      <c r="E156" s="72"/>
      <c r="F156" s="29"/>
      <c r="G156" s="50"/>
      <c r="H156" s="29"/>
      <c r="I156" s="65"/>
      <c r="J156" s="528"/>
    </row>
    <row r="157" spans="1:10" s="12" customFormat="1" ht="21" customHeight="1" thickBot="1">
      <c r="A157" s="74"/>
      <c r="B157" s="75" t="str">
        <f>"รวมจำนวน 1 อาคาร (อาคารพักบุคลากร) "&amp;$B$10</f>
        <v>รวมจำนวน 1 อาคาร (อาคารพักบุคลากร) หมวดงานระบบไฟฟ้า</v>
      </c>
      <c r="C157" s="76"/>
      <c r="D157" s="74"/>
      <c r="E157" s="77"/>
      <c r="F157" s="78">
        <f>SUM(F93:F156)</f>
        <v>0</v>
      </c>
      <c r="G157" s="77"/>
      <c r="H157" s="78">
        <f t="shared" ref="H157:I157" si="40">SUM(H93:H156)</f>
        <v>0</v>
      </c>
      <c r="I157" s="78">
        <f t="shared" si="40"/>
        <v>0</v>
      </c>
      <c r="J157" s="530"/>
    </row>
    <row r="158" spans="1:10" s="12" customFormat="1" ht="21" customHeight="1" thickTop="1">
      <c r="A158" s="281">
        <v>4.3</v>
      </c>
      <c r="B158" s="531" t="s">
        <v>156</v>
      </c>
      <c r="C158" s="83"/>
      <c r="D158" s="84"/>
      <c r="E158" s="72"/>
      <c r="F158" s="29"/>
      <c r="G158" s="50"/>
      <c r="H158" s="29"/>
      <c r="I158" s="65"/>
      <c r="J158" s="528"/>
    </row>
    <row r="159" spans="1:10" s="12" customFormat="1" ht="21" customHeight="1">
      <c r="A159" s="281" t="s">
        <v>374</v>
      </c>
      <c r="B159" s="531" t="s">
        <v>191</v>
      </c>
      <c r="C159" s="83"/>
      <c r="D159" s="84"/>
      <c r="E159" s="72"/>
      <c r="F159" s="29"/>
      <c r="G159" s="50"/>
      <c r="H159" s="29"/>
      <c r="I159" s="65"/>
      <c r="J159" s="528"/>
    </row>
    <row r="160" spans="1:10" s="12" customFormat="1" ht="21" customHeight="1">
      <c r="A160" s="281"/>
      <c r="B160" s="531" t="s">
        <v>109</v>
      </c>
      <c r="C160" s="83"/>
      <c r="D160" s="84"/>
      <c r="E160" s="72"/>
      <c r="F160" s="29"/>
      <c r="G160" s="50"/>
      <c r="H160" s="29"/>
      <c r="I160" s="65"/>
      <c r="J160" s="528"/>
    </row>
    <row r="161" spans="1:10" s="12" customFormat="1" ht="21" customHeight="1">
      <c r="A161" s="31"/>
      <c r="B161" s="219" t="s">
        <v>273</v>
      </c>
      <c r="C161" s="83">
        <v>1</v>
      </c>
      <c r="D161" s="84" t="s">
        <v>108</v>
      </c>
      <c r="E161" s="72"/>
      <c r="F161" s="29">
        <f>ROUND(E161*C161,2)</f>
        <v>0</v>
      </c>
      <c r="G161" s="72"/>
      <c r="H161" s="29">
        <f>ROUND(G161*C161,2)</f>
        <v>0</v>
      </c>
      <c r="I161" s="65">
        <f>+F161+H161</f>
        <v>0</v>
      </c>
      <c r="J161" s="213"/>
    </row>
    <row r="162" spans="1:10" s="12" customFormat="1" ht="21" customHeight="1">
      <c r="A162" s="31"/>
      <c r="B162" s="219" t="s">
        <v>274</v>
      </c>
      <c r="C162" s="83">
        <v>1</v>
      </c>
      <c r="D162" s="84" t="s">
        <v>108</v>
      </c>
      <c r="E162" s="72"/>
      <c r="F162" s="29">
        <f t="shared" ref="F162:F197" si="41">ROUND(E162*C162,2)</f>
        <v>0</v>
      </c>
      <c r="G162" s="72"/>
      <c r="H162" s="29">
        <f>ROUND(G162*C162,2)</f>
        <v>0</v>
      </c>
      <c r="I162" s="65">
        <f>+F162+H162</f>
        <v>0</v>
      </c>
      <c r="J162" s="213"/>
    </row>
    <row r="163" spans="1:10" s="12" customFormat="1" ht="21" customHeight="1">
      <c r="A163" s="281"/>
      <c r="B163" s="515" t="s">
        <v>342</v>
      </c>
      <c r="C163" s="83"/>
      <c r="D163" s="84"/>
      <c r="E163" s="72"/>
      <c r="F163" s="29">
        <f t="shared" si="41"/>
        <v>0</v>
      </c>
      <c r="G163" s="50"/>
      <c r="H163" s="29"/>
      <c r="I163" s="65"/>
      <c r="J163" s="213"/>
    </row>
    <row r="164" spans="1:10" s="12" customFormat="1" ht="21" customHeight="1">
      <c r="A164" s="31"/>
      <c r="B164" s="516" t="s">
        <v>343</v>
      </c>
      <c r="C164" s="83">
        <v>3</v>
      </c>
      <c r="D164" s="84" t="s">
        <v>40</v>
      </c>
      <c r="E164" s="72"/>
      <c r="F164" s="29">
        <f t="shared" si="41"/>
        <v>0</v>
      </c>
      <c r="G164" s="72"/>
      <c r="H164" s="29">
        <f t="shared" ref="H164:H165" si="42">ROUND(G164*C164,2)</f>
        <v>0</v>
      </c>
      <c r="I164" s="65">
        <f t="shared" ref="I164:I165" si="43">+F164+H164</f>
        <v>0</v>
      </c>
      <c r="J164" s="213"/>
    </row>
    <row r="165" spans="1:10" s="12" customFormat="1" ht="21" customHeight="1">
      <c r="A165" s="31"/>
      <c r="B165" s="517" t="s">
        <v>735</v>
      </c>
      <c r="C165" s="83">
        <v>10</v>
      </c>
      <c r="D165" s="84" t="s">
        <v>40</v>
      </c>
      <c r="E165" s="72"/>
      <c r="F165" s="29">
        <f t="shared" si="41"/>
        <v>0</v>
      </c>
      <c r="G165" s="72"/>
      <c r="H165" s="29">
        <f t="shared" si="42"/>
        <v>0</v>
      </c>
      <c r="I165" s="65">
        <f t="shared" si="43"/>
        <v>0</v>
      </c>
      <c r="J165" s="213"/>
    </row>
    <row r="166" spans="1:10" s="12" customFormat="1" ht="21" customHeight="1">
      <c r="A166" s="31"/>
      <c r="B166" s="517" t="s">
        <v>736</v>
      </c>
      <c r="C166" s="83">
        <v>1</v>
      </c>
      <c r="D166" s="84" t="s">
        <v>40</v>
      </c>
      <c r="E166" s="72"/>
      <c r="F166" s="29">
        <f t="shared" si="41"/>
        <v>0</v>
      </c>
      <c r="G166" s="72"/>
      <c r="H166" s="29">
        <f t="shared" ref="H166:H195" si="44">ROUND(G166*C166,2)</f>
        <v>0</v>
      </c>
      <c r="I166" s="65">
        <f t="shared" ref="I166:I195" si="45">+F166+H166</f>
        <v>0</v>
      </c>
      <c r="J166" s="213"/>
    </row>
    <row r="167" spans="1:10" s="12" customFormat="1" ht="21" customHeight="1">
      <c r="A167" s="31"/>
      <c r="B167" s="517" t="s">
        <v>346</v>
      </c>
      <c r="C167" s="83">
        <v>1</v>
      </c>
      <c r="D167" s="84" t="s">
        <v>40</v>
      </c>
      <c r="E167" s="72"/>
      <c r="F167" s="29">
        <f t="shared" si="41"/>
        <v>0</v>
      </c>
      <c r="G167" s="72"/>
      <c r="H167" s="29">
        <f t="shared" si="44"/>
        <v>0</v>
      </c>
      <c r="I167" s="65">
        <f t="shared" si="45"/>
        <v>0</v>
      </c>
      <c r="J167" s="213"/>
    </row>
    <row r="168" spans="1:10" s="12" customFormat="1" ht="21" customHeight="1">
      <c r="A168" s="31"/>
      <c r="B168" s="517" t="s">
        <v>737</v>
      </c>
      <c r="C168" s="83">
        <v>1</v>
      </c>
      <c r="D168" s="84" t="s">
        <v>40</v>
      </c>
      <c r="E168" s="72"/>
      <c r="F168" s="29">
        <f t="shared" si="41"/>
        <v>0</v>
      </c>
      <c r="G168" s="72"/>
      <c r="H168" s="29">
        <f t="shared" ref="H168" si="46">ROUND(G168*C168,2)</f>
        <v>0</v>
      </c>
      <c r="I168" s="65">
        <f t="shared" ref="I168" si="47">+F168+H168</f>
        <v>0</v>
      </c>
      <c r="J168" s="213"/>
    </row>
    <row r="169" spans="1:10" s="12" customFormat="1" ht="21" customHeight="1">
      <c r="A169" s="31"/>
      <c r="B169" s="517" t="s">
        <v>347</v>
      </c>
      <c r="C169" s="83">
        <v>1</v>
      </c>
      <c r="D169" s="84" t="s">
        <v>40</v>
      </c>
      <c r="E169" s="72"/>
      <c r="F169" s="29">
        <f t="shared" si="41"/>
        <v>0</v>
      </c>
      <c r="G169" s="72"/>
      <c r="H169" s="29">
        <f t="shared" si="44"/>
        <v>0</v>
      </c>
      <c r="I169" s="65">
        <f t="shared" si="45"/>
        <v>0</v>
      </c>
      <c r="J169" s="213"/>
    </row>
    <row r="170" spans="1:10" s="12" customFormat="1" ht="21" customHeight="1">
      <c r="A170" s="31"/>
      <c r="B170" s="517" t="s">
        <v>348</v>
      </c>
      <c r="C170" s="83">
        <v>1</v>
      </c>
      <c r="D170" s="84" t="s">
        <v>40</v>
      </c>
      <c r="E170" s="72"/>
      <c r="F170" s="29">
        <f t="shared" si="41"/>
        <v>0</v>
      </c>
      <c r="G170" s="72"/>
      <c r="H170" s="29">
        <f t="shared" si="44"/>
        <v>0</v>
      </c>
      <c r="I170" s="65">
        <f t="shared" si="45"/>
        <v>0</v>
      </c>
      <c r="J170" s="213"/>
    </row>
    <row r="171" spans="1:10" s="12" customFormat="1" ht="21" customHeight="1">
      <c r="A171" s="31"/>
      <c r="B171" s="517" t="s">
        <v>349</v>
      </c>
      <c r="C171" s="83">
        <v>1</v>
      </c>
      <c r="D171" s="84" t="s">
        <v>40</v>
      </c>
      <c r="E171" s="72"/>
      <c r="F171" s="29">
        <f t="shared" si="41"/>
        <v>0</v>
      </c>
      <c r="G171" s="72"/>
      <c r="H171" s="29">
        <f t="shared" si="44"/>
        <v>0</v>
      </c>
      <c r="I171" s="65">
        <f t="shared" si="45"/>
        <v>0</v>
      </c>
      <c r="J171" s="213"/>
    </row>
    <row r="172" spans="1:10" s="12" customFormat="1" ht="21" customHeight="1">
      <c r="A172" s="31"/>
      <c r="B172" s="517" t="s">
        <v>350</v>
      </c>
      <c r="C172" s="83">
        <v>1</v>
      </c>
      <c r="D172" s="84" t="s">
        <v>40</v>
      </c>
      <c r="E172" s="72"/>
      <c r="F172" s="29">
        <f t="shared" si="41"/>
        <v>0</v>
      </c>
      <c r="G172" s="72"/>
      <c r="H172" s="29">
        <f t="shared" si="44"/>
        <v>0</v>
      </c>
      <c r="I172" s="65">
        <f t="shared" si="45"/>
        <v>0</v>
      </c>
      <c r="J172" s="213"/>
    </row>
    <row r="173" spans="1:10" s="12" customFormat="1" ht="21" customHeight="1">
      <c r="A173" s="31"/>
      <c r="B173" s="517" t="s">
        <v>351</v>
      </c>
      <c r="C173" s="83">
        <v>1396.395</v>
      </c>
      <c r="D173" s="84" t="s">
        <v>11</v>
      </c>
      <c r="E173" s="72"/>
      <c r="F173" s="29">
        <f t="shared" si="41"/>
        <v>0</v>
      </c>
      <c r="G173" s="72"/>
      <c r="H173" s="29">
        <f t="shared" si="44"/>
        <v>0</v>
      </c>
      <c r="I173" s="65">
        <f t="shared" si="45"/>
        <v>0</v>
      </c>
      <c r="J173" s="213"/>
    </row>
    <row r="174" spans="1:10" s="12" customFormat="1" ht="20.45" customHeight="1">
      <c r="A174" s="31"/>
      <c r="B174" s="517" t="s">
        <v>352</v>
      </c>
      <c r="C174" s="83">
        <v>127.62750000000003</v>
      </c>
      <c r="D174" s="84" t="s">
        <v>11</v>
      </c>
      <c r="E174" s="72"/>
      <c r="F174" s="29">
        <f t="shared" si="41"/>
        <v>0</v>
      </c>
      <c r="G174" s="72"/>
      <c r="H174" s="29">
        <f t="shared" si="44"/>
        <v>0</v>
      </c>
      <c r="I174" s="65">
        <f t="shared" si="45"/>
        <v>0</v>
      </c>
      <c r="J174" s="213"/>
    </row>
    <row r="175" spans="1:10" s="12" customFormat="1" ht="21" customHeight="1">
      <c r="A175" s="31"/>
      <c r="B175" s="360" t="s">
        <v>117</v>
      </c>
      <c r="C175" s="83">
        <v>1</v>
      </c>
      <c r="D175" s="84" t="s">
        <v>42</v>
      </c>
      <c r="E175" s="72"/>
      <c r="F175" s="29">
        <f t="shared" si="41"/>
        <v>0</v>
      </c>
      <c r="G175" s="72"/>
      <c r="H175" s="29">
        <f t="shared" si="44"/>
        <v>0</v>
      </c>
      <c r="I175" s="65">
        <f t="shared" si="45"/>
        <v>0</v>
      </c>
      <c r="J175" s="213"/>
    </row>
    <row r="176" spans="1:10" s="12" customFormat="1" ht="21" customHeight="1">
      <c r="A176" s="281"/>
      <c r="B176" s="512" t="s">
        <v>211</v>
      </c>
      <c r="C176" s="83"/>
      <c r="D176" s="84"/>
      <c r="E176" s="72"/>
      <c r="F176" s="29">
        <f t="shared" si="41"/>
        <v>0</v>
      </c>
      <c r="G176" s="50"/>
      <c r="H176" s="29">
        <f t="shared" si="44"/>
        <v>0</v>
      </c>
      <c r="I176" s="65">
        <f t="shared" si="45"/>
        <v>0</v>
      </c>
      <c r="J176" s="213"/>
    </row>
    <row r="177" spans="1:10" s="12" customFormat="1" ht="21" customHeight="1">
      <c r="A177" s="31"/>
      <c r="B177" s="517" t="s">
        <v>689</v>
      </c>
      <c r="C177" s="83">
        <v>6</v>
      </c>
      <c r="D177" s="84" t="s">
        <v>40</v>
      </c>
      <c r="E177" s="72"/>
      <c r="F177" s="29">
        <f t="shared" si="41"/>
        <v>0</v>
      </c>
      <c r="G177" s="72"/>
      <c r="H177" s="29">
        <f t="shared" si="44"/>
        <v>0</v>
      </c>
      <c r="I177" s="65">
        <f t="shared" si="45"/>
        <v>0</v>
      </c>
      <c r="J177" s="213"/>
    </row>
    <row r="178" spans="1:10" s="12" customFormat="1" ht="21" customHeight="1">
      <c r="A178" s="63" t="s">
        <v>375</v>
      </c>
      <c r="B178" s="518" t="s">
        <v>110</v>
      </c>
      <c r="C178" s="519"/>
      <c r="D178" s="284"/>
      <c r="E178" s="53"/>
      <c r="F178" s="29">
        <f t="shared" si="41"/>
        <v>0</v>
      </c>
      <c r="G178" s="53"/>
      <c r="H178" s="29">
        <f t="shared" si="44"/>
        <v>0</v>
      </c>
      <c r="I178" s="65">
        <f t="shared" si="45"/>
        <v>0</v>
      </c>
      <c r="J178" s="511"/>
    </row>
    <row r="179" spans="1:10" s="12" customFormat="1" ht="21" customHeight="1">
      <c r="A179" s="56"/>
      <c r="B179" s="521" t="s">
        <v>212</v>
      </c>
      <c r="C179" s="492">
        <v>40</v>
      </c>
      <c r="D179" s="84" t="s">
        <v>108</v>
      </c>
      <c r="E179" s="50"/>
      <c r="F179" s="29">
        <f t="shared" si="41"/>
        <v>0</v>
      </c>
      <c r="G179" s="50"/>
      <c r="H179" s="29">
        <f t="shared" si="44"/>
        <v>0</v>
      </c>
      <c r="I179" s="65">
        <f t="shared" si="45"/>
        <v>0</v>
      </c>
      <c r="J179" s="213"/>
    </row>
    <row r="180" spans="1:10" s="12" customFormat="1" ht="21" customHeight="1">
      <c r="A180" s="56"/>
      <c r="B180" s="521" t="s">
        <v>214</v>
      </c>
      <c r="C180" s="492">
        <v>51</v>
      </c>
      <c r="D180" s="84" t="s">
        <v>108</v>
      </c>
      <c r="E180" s="50"/>
      <c r="F180" s="29">
        <f t="shared" si="41"/>
        <v>0</v>
      </c>
      <c r="G180" s="50"/>
      <c r="H180" s="29">
        <f t="shared" si="44"/>
        <v>0</v>
      </c>
      <c r="I180" s="65">
        <f t="shared" si="45"/>
        <v>0</v>
      </c>
      <c r="J180" s="213"/>
    </row>
    <row r="181" spans="1:10" s="12" customFormat="1" ht="21" customHeight="1">
      <c r="A181" s="56"/>
      <c r="B181" s="521" t="s">
        <v>215</v>
      </c>
      <c r="C181" s="492">
        <v>33</v>
      </c>
      <c r="D181" s="84" t="s">
        <v>108</v>
      </c>
      <c r="E181" s="50"/>
      <c r="F181" s="29">
        <f t="shared" si="41"/>
        <v>0</v>
      </c>
      <c r="G181" s="50"/>
      <c r="H181" s="29">
        <f t="shared" si="44"/>
        <v>0</v>
      </c>
      <c r="I181" s="65">
        <f t="shared" si="45"/>
        <v>0</v>
      </c>
      <c r="J181" s="528"/>
    </row>
    <row r="182" spans="1:10" s="12" customFormat="1" ht="21" customHeight="1">
      <c r="A182" s="56"/>
      <c r="B182" s="521" t="s">
        <v>353</v>
      </c>
      <c r="C182" s="492">
        <v>45.760000000000005</v>
      </c>
      <c r="D182" s="84" t="s">
        <v>11</v>
      </c>
      <c r="E182" s="50"/>
      <c r="F182" s="29">
        <f t="shared" si="41"/>
        <v>0</v>
      </c>
      <c r="G182" s="50"/>
      <c r="H182" s="29">
        <f t="shared" si="44"/>
        <v>0</v>
      </c>
      <c r="I182" s="65">
        <f t="shared" si="45"/>
        <v>0</v>
      </c>
      <c r="J182" s="528"/>
    </row>
    <row r="183" spans="1:10" s="12" customFormat="1" ht="21" customHeight="1">
      <c r="A183" s="56"/>
      <c r="B183" s="521" t="s">
        <v>275</v>
      </c>
      <c r="C183" s="492">
        <v>1</v>
      </c>
      <c r="D183" s="84" t="s">
        <v>108</v>
      </c>
      <c r="E183" s="50"/>
      <c r="F183" s="29">
        <f t="shared" si="41"/>
        <v>0</v>
      </c>
      <c r="G183" s="50"/>
      <c r="H183" s="29">
        <f t="shared" si="44"/>
        <v>0</v>
      </c>
      <c r="I183" s="65">
        <f t="shared" si="45"/>
        <v>0</v>
      </c>
      <c r="J183" s="213"/>
    </row>
    <row r="184" spans="1:10" s="12" customFormat="1" ht="21" customHeight="1">
      <c r="A184" s="56"/>
      <c r="B184" s="521" t="s">
        <v>276</v>
      </c>
      <c r="C184" s="492">
        <v>14</v>
      </c>
      <c r="D184" s="84" t="s">
        <v>40</v>
      </c>
      <c r="E184" s="50"/>
      <c r="F184" s="29">
        <f t="shared" si="41"/>
        <v>0</v>
      </c>
      <c r="G184" s="50"/>
      <c r="H184" s="29">
        <f t="shared" si="44"/>
        <v>0</v>
      </c>
      <c r="I184" s="65">
        <f t="shared" si="45"/>
        <v>0</v>
      </c>
      <c r="J184" s="213"/>
    </row>
    <row r="185" spans="1:10" s="12" customFormat="1" ht="21" customHeight="1">
      <c r="A185" s="56"/>
      <c r="B185" s="521" t="s">
        <v>277</v>
      </c>
      <c r="C185" s="492">
        <v>16</v>
      </c>
      <c r="D185" s="84" t="s">
        <v>40</v>
      </c>
      <c r="E185" s="50"/>
      <c r="F185" s="29">
        <f t="shared" si="41"/>
        <v>0</v>
      </c>
      <c r="G185" s="50"/>
      <c r="H185" s="29">
        <f t="shared" si="44"/>
        <v>0</v>
      </c>
      <c r="I185" s="65">
        <f t="shared" si="45"/>
        <v>0</v>
      </c>
      <c r="J185" s="213"/>
    </row>
    <row r="186" spans="1:10" s="12" customFormat="1" ht="21" customHeight="1">
      <c r="A186" s="56"/>
      <c r="B186" s="521" t="s">
        <v>219</v>
      </c>
      <c r="C186" s="492">
        <v>10</v>
      </c>
      <c r="D186" s="84" t="s">
        <v>108</v>
      </c>
      <c r="E186" s="50"/>
      <c r="F186" s="29">
        <f t="shared" si="41"/>
        <v>0</v>
      </c>
      <c r="G186" s="50"/>
      <c r="H186" s="29">
        <f t="shared" si="44"/>
        <v>0</v>
      </c>
      <c r="I186" s="65">
        <f t="shared" si="45"/>
        <v>0</v>
      </c>
      <c r="J186" s="213"/>
    </row>
    <row r="187" spans="1:10" s="12" customFormat="1" ht="21" customHeight="1">
      <c r="A187" s="56"/>
      <c r="B187" s="521" t="s">
        <v>354</v>
      </c>
      <c r="C187" s="492">
        <v>2</v>
      </c>
      <c r="D187" s="84" t="s">
        <v>108</v>
      </c>
      <c r="E187" s="50"/>
      <c r="F187" s="29">
        <f t="shared" si="41"/>
        <v>0</v>
      </c>
      <c r="G187" s="50"/>
      <c r="H187" s="29">
        <f t="shared" si="44"/>
        <v>0</v>
      </c>
      <c r="I187" s="65">
        <f t="shared" si="45"/>
        <v>0</v>
      </c>
      <c r="J187" s="213"/>
    </row>
    <row r="188" spans="1:10" s="12" customFormat="1" ht="21" customHeight="1">
      <c r="A188" s="281" t="s">
        <v>376</v>
      </c>
      <c r="B188" s="518" t="s">
        <v>111</v>
      </c>
      <c r="C188" s="519"/>
      <c r="D188" s="284"/>
      <c r="E188" s="53"/>
      <c r="F188" s="29">
        <f t="shared" si="41"/>
        <v>0</v>
      </c>
      <c r="G188" s="53"/>
      <c r="H188" s="29">
        <f t="shared" si="44"/>
        <v>0</v>
      </c>
      <c r="I188" s="65">
        <f t="shared" si="45"/>
        <v>0</v>
      </c>
      <c r="J188" s="511"/>
    </row>
    <row r="189" spans="1:10" s="12" customFormat="1" ht="45.75" customHeight="1">
      <c r="A189" s="31"/>
      <c r="B189" s="521" t="s">
        <v>220</v>
      </c>
      <c r="C189" s="492">
        <v>33</v>
      </c>
      <c r="D189" s="84" t="s">
        <v>108</v>
      </c>
      <c r="E189" s="577"/>
      <c r="F189" s="29">
        <f t="shared" si="41"/>
        <v>0</v>
      </c>
      <c r="G189" s="577"/>
      <c r="H189" s="29">
        <f t="shared" ref="H189:H190" si="48">ROUND(G189*C189,2)</f>
        <v>0</v>
      </c>
      <c r="I189" s="65">
        <f t="shared" ref="I189:I190" si="49">+F189+H189</f>
        <v>0</v>
      </c>
      <c r="J189" s="578"/>
    </row>
    <row r="190" spans="1:10" s="12" customFormat="1" ht="45.75" customHeight="1">
      <c r="A190" s="31"/>
      <c r="B190" s="521" t="s">
        <v>221</v>
      </c>
      <c r="C190" s="492">
        <v>65</v>
      </c>
      <c r="D190" s="84" t="s">
        <v>108</v>
      </c>
      <c r="E190" s="577"/>
      <c r="F190" s="29">
        <f t="shared" si="41"/>
        <v>0</v>
      </c>
      <c r="G190" s="577"/>
      <c r="H190" s="29">
        <f t="shared" si="48"/>
        <v>0</v>
      </c>
      <c r="I190" s="65">
        <f t="shared" si="49"/>
        <v>0</v>
      </c>
      <c r="J190" s="578"/>
    </row>
    <row r="191" spans="1:10" s="12" customFormat="1" ht="45.75" customHeight="1">
      <c r="A191" s="31"/>
      <c r="B191" s="521" t="s">
        <v>222</v>
      </c>
      <c r="C191" s="492">
        <v>10</v>
      </c>
      <c r="D191" s="84" t="s">
        <v>108</v>
      </c>
      <c r="E191" s="50"/>
      <c r="F191" s="29">
        <f t="shared" si="41"/>
        <v>0</v>
      </c>
      <c r="G191" s="50"/>
      <c r="H191" s="29">
        <f t="shared" si="44"/>
        <v>0</v>
      </c>
      <c r="I191" s="65">
        <f t="shared" si="45"/>
        <v>0</v>
      </c>
      <c r="J191" s="213"/>
    </row>
    <row r="192" spans="1:10" s="12" customFormat="1" ht="21" customHeight="1">
      <c r="A192" s="281" t="s">
        <v>377</v>
      </c>
      <c r="B192" s="522" t="s">
        <v>224</v>
      </c>
      <c r="C192" s="283"/>
      <c r="D192" s="284"/>
      <c r="E192" s="262"/>
      <c r="F192" s="29"/>
      <c r="G192" s="53"/>
      <c r="H192" s="29"/>
      <c r="I192" s="65"/>
      <c r="J192" s="523"/>
    </row>
    <row r="193" spans="1:10" s="12" customFormat="1" ht="45.75" customHeight="1">
      <c r="A193" s="31"/>
      <c r="B193" s="49" t="s">
        <v>227</v>
      </c>
      <c r="C193" s="83">
        <v>30.03</v>
      </c>
      <c r="D193" s="84" t="s">
        <v>11</v>
      </c>
      <c r="E193" s="72"/>
      <c r="F193" s="29">
        <f t="shared" si="41"/>
        <v>0</v>
      </c>
      <c r="G193" s="577"/>
      <c r="H193" s="29">
        <f t="shared" si="44"/>
        <v>0</v>
      </c>
      <c r="I193" s="65">
        <f t="shared" si="45"/>
        <v>0</v>
      </c>
      <c r="J193" s="213"/>
    </row>
    <row r="194" spans="1:10" s="12" customFormat="1" ht="45.75" customHeight="1">
      <c r="A194" s="31"/>
      <c r="B194" s="49" t="s">
        <v>278</v>
      </c>
      <c r="C194" s="83">
        <v>60.06</v>
      </c>
      <c r="D194" s="84" t="s">
        <v>11</v>
      </c>
      <c r="E194" s="72"/>
      <c r="F194" s="29">
        <f t="shared" si="41"/>
        <v>0</v>
      </c>
      <c r="G194" s="576"/>
      <c r="H194" s="29">
        <f t="shared" si="44"/>
        <v>0</v>
      </c>
      <c r="I194" s="65">
        <f t="shared" si="45"/>
        <v>0</v>
      </c>
      <c r="J194" s="213"/>
    </row>
    <row r="195" spans="1:10" s="12" customFormat="1" ht="45.75" customHeight="1">
      <c r="A195" s="24"/>
      <c r="B195" s="219" t="s">
        <v>229</v>
      </c>
      <c r="C195" s="83">
        <v>481.98150000000004</v>
      </c>
      <c r="D195" s="84" t="s">
        <v>11</v>
      </c>
      <c r="E195" s="72"/>
      <c r="F195" s="29">
        <f t="shared" si="41"/>
        <v>0</v>
      </c>
      <c r="G195" s="576"/>
      <c r="H195" s="29">
        <f t="shared" si="44"/>
        <v>0</v>
      </c>
      <c r="I195" s="65">
        <f t="shared" si="45"/>
        <v>0</v>
      </c>
      <c r="J195" s="213"/>
    </row>
    <row r="196" spans="1:10" s="12" customFormat="1" ht="45.75" customHeight="1">
      <c r="A196" s="24"/>
      <c r="B196" s="219" t="s">
        <v>230</v>
      </c>
      <c r="C196" s="83">
        <v>252.25200000000001</v>
      </c>
      <c r="D196" s="84" t="s">
        <v>11</v>
      </c>
      <c r="E196" s="72"/>
      <c r="F196" s="29">
        <f t="shared" si="41"/>
        <v>0</v>
      </c>
      <c r="G196" s="576"/>
      <c r="H196" s="29">
        <f t="shared" ref="H196:H199" si="50">ROUND(G196*C196,2)</f>
        <v>0</v>
      </c>
      <c r="I196" s="65">
        <f t="shared" ref="I196:I199" si="51">+F196+H196</f>
        <v>0</v>
      </c>
      <c r="J196" s="213"/>
    </row>
    <row r="197" spans="1:10" s="12" customFormat="1" ht="45.75" customHeight="1">
      <c r="A197" s="24"/>
      <c r="B197" s="219" t="s">
        <v>231</v>
      </c>
      <c r="C197" s="83">
        <v>3111.1080000000006</v>
      </c>
      <c r="D197" s="84" t="s">
        <v>11</v>
      </c>
      <c r="E197" s="72"/>
      <c r="F197" s="29">
        <f t="shared" si="41"/>
        <v>0</v>
      </c>
      <c r="G197" s="50"/>
      <c r="H197" s="29">
        <f t="shared" si="50"/>
        <v>0</v>
      </c>
      <c r="I197" s="65">
        <f t="shared" si="51"/>
        <v>0</v>
      </c>
      <c r="J197" s="213"/>
    </row>
    <row r="198" spans="1:10" s="12" customFormat="1" ht="45.75" customHeight="1">
      <c r="A198" s="24"/>
      <c r="B198" s="219" t="s">
        <v>232</v>
      </c>
      <c r="C198" s="83">
        <v>4333.3290000000006</v>
      </c>
      <c r="D198" s="84" t="s">
        <v>11</v>
      </c>
      <c r="E198" s="72"/>
      <c r="F198" s="29">
        <f t="shared" ref="F198:F199" si="52">ROUND(E198*C198,2)</f>
        <v>0</v>
      </c>
      <c r="G198" s="50"/>
      <c r="H198" s="29">
        <f t="shared" si="50"/>
        <v>0</v>
      </c>
      <c r="I198" s="65">
        <f t="shared" si="51"/>
        <v>0</v>
      </c>
      <c r="J198" s="213"/>
    </row>
    <row r="199" spans="1:10" s="12" customFormat="1" ht="21" customHeight="1">
      <c r="A199" s="24"/>
      <c r="B199" s="524" t="s">
        <v>233</v>
      </c>
      <c r="C199" s="83">
        <v>1</v>
      </c>
      <c r="D199" s="84" t="s">
        <v>42</v>
      </c>
      <c r="E199" s="72"/>
      <c r="F199" s="29">
        <f t="shared" si="52"/>
        <v>0</v>
      </c>
      <c r="G199" s="72"/>
      <c r="H199" s="29">
        <f t="shared" si="50"/>
        <v>0</v>
      </c>
      <c r="I199" s="65">
        <f t="shared" si="51"/>
        <v>0</v>
      </c>
      <c r="J199" s="213"/>
    </row>
    <row r="200" spans="1:10" s="12" customFormat="1" ht="21" customHeight="1">
      <c r="A200" s="281" t="s">
        <v>378</v>
      </c>
      <c r="B200" s="514" t="s">
        <v>235</v>
      </c>
      <c r="C200" s="29"/>
      <c r="D200" s="84"/>
      <c r="E200" s="220"/>
      <c r="F200" s="29"/>
      <c r="G200" s="50"/>
      <c r="H200" s="29"/>
      <c r="I200" s="65"/>
      <c r="J200" s="213"/>
    </row>
    <row r="201" spans="1:10" s="12" customFormat="1" ht="42.75" customHeight="1">
      <c r="A201" s="281"/>
      <c r="B201" s="219" t="s">
        <v>238</v>
      </c>
      <c r="C201" s="83">
        <v>7.5075000000000003</v>
      </c>
      <c r="D201" s="84" t="s">
        <v>11</v>
      </c>
      <c r="E201" s="220"/>
      <c r="F201" s="29">
        <f>ROUND(E201*C201,2)</f>
        <v>0</v>
      </c>
      <c r="G201" s="50"/>
      <c r="H201" s="29">
        <f>ROUND(G201*C201,2)</f>
        <v>0</v>
      </c>
      <c r="I201" s="65">
        <f>+F201+H201</f>
        <v>0</v>
      </c>
      <c r="J201" s="213"/>
    </row>
    <row r="202" spans="1:10" s="12" customFormat="1" ht="42.75" customHeight="1">
      <c r="A202" s="281"/>
      <c r="B202" s="219" t="s">
        <v>279</v>
      </c>
      <c r="C202" s="83">
        <v>15.015000000000001</v>
      </c>
      <c r="D202" s="84" t="s">
        <v>11</v>
      </c>
      <c r="E202" s="220"/>
      <c r="F202" s="29">
        <f>ROUND(E202*C202,2)</f>
        <v>0</v>
      </c>
      <c r="G202" s="50"/>
      <c r="H202" s="29">
        <f>ROUND(G202*C202,2)</f>
        <v>0</v>
      </c>
      <c r="I202" s="65">
        <f>+F202+H202</f>
        <v>0</v>
      </c>
      <c r="J202" s="213"/>
    </row>
    <row r="203" spans="1:10" s="12" customFormat="1" ht="42.75" customHeight="1">
      <c r="A203" s="31"/>
      <c r="B203" s="219" t="s">
        <v>239</v>
      </c>
      <c r="C203" s="83">
        <v>237.23700000000002</v>
      </c>
      <c r="D203" s="84" t="s">
        <v>11</v>
      </c>
      <c r="E203" s="220"/>
      <c r="F203" s="29">
        <f>ROUND(E203*C203,2)</f>
        <v>0</v>
      </c>
      <c r="G203" s="50"/>
      <c r="H203" s="29">
        <f>ROUND(G203*C203,2)</f>
        <v>0</v>
      </c>
      <c r="I203" s="65">
        <f>+F203+H203</f>
        <v>0</v>
      </c>
      <c r="J203" s="213"/>
    </row>
    <row r="204" spans="1:10" s="12" customFormat="1" ht="42.75" customHeight="1">
      <c r="A204" s="31"/>
      <c r="B204" s="219" t="s">
        <v>240</v>
      </c>
      <c r="C204" s="83">
        <v>2944.4415000000004</v>
      </c>
      <c r="D204" s="84" t="s">
        <v>11</v>
      </c>
      <c r="E204" s="220"/>
      <c r="F204" s="29">
        <f>ROUND(E204*C204,2)</f>
        <v>0</v>
      </c>
      <c r="G204" s="50"/>
      <c r="H204" s="29">
        <f>ROUND(G204*C204,2)</f>
        <v>0</v>
      </c>
      <c r="I204" s="65">
        <f>+F204+H204</f>
        <v>0</v>
      </c>
      <c r="J204" s="213"/>
    </row>
    <row r="205" spans="1:10" s="12" customFormat="1" ht="21" customHeight="1">
      <c r="A205" s="31"/>
      <c r="B205" s="524" t="s">
        <v>233</v>
      </c>
      <c r="C205" s="83">
        <v>1</v>
      </c>
      <c r="D205" s="84" t="s">
        <v>42</v>
      </c>
      <c r="E205" s="72"/>
      <c r="F205" s="29">
        <f>ROUND(E205*C205,2)</f>
        <v>0</v>
      </c>
      <c r="G205" s="72"/>
      <c r="H205" s="29">
        <f>ROUND(G205*C205,2)</f>
        <v>0</v>
      </c>
      <c r="I205" s="65">
        <f>+F205+H205</f>
        <v>0</v>
      </c>
      <c r="J205" s="213"/>
    </row>
    <row r="206" spans="1:10" s="28" customFormat="1" ht="21" customHeight="1">
      <c r="A206" s="27" t="s">
        <v>379</v>
      </c>
      <c r="B206" s="531" t="s">
        <v>743</v>
      </c>
      <c r="C206" s="25"/>
      <c r="D206" s="25"/>
      <c r="E206" s="360"/>
      <c r="F206" s="29"/>
      <c r="G206" s="50"/>
      <c r="H206" s="29"/>
      <c r="I206" s="65"/>
      <c r="J206" s="213"/>
    </row>
    <row r="207" spans="1:10" s="28" customFormat="1" ht="21" customHeight="1">
      <c r="A207" s="24"/>
      <c r="B207" s="532" t="s">
        <v>242</v>
      </c>
      <c r="C207" s="25">
        <v>12</v>
      </c>
      <c r="D207" s="30" t="s">
        <v>40</v>
      </c>
      <c r="E207" s="533"/>
      <c r="F207" s="29">
        <f t="shared" ref="F207:F226" si="53">ROUND(E207*C207,2)</f>
        <v>0</v>
      </c>
      <c r="G207" s="50"/>
      <c r="H207" s="29">
        <f t="shared" ref="H207:H212" si="54">ROUND(G207*C207,2)</f>
        <v>0</v>
      </c>
      <c r="I207" s="65">
        <f t="shared" ref="I207:I226" si="55">+F207+H207</f>
        <v>0</v>
      </c>
      <c r="J207" s="213"/>
    </row>
    <row r="208" spans="1:10" s="12" customFormat="1" ht="21" customHeight="1">
      <c r="A208" s="24"/>
      <c r="B208" s="532" t="s">
        <v>695</v>
      </c>
      <c r="C208" s="25">
        <v>1</v>
      </c>
      <c r="D208" s="25" t="s">
        <v>116</v>
      </c>
      <c r="E208" s="533"/>
      <c r="F208" s="29">
        <f t="shared" si="53"/>
        <v>0</v>
      </c>
      <c r="G208" s="50"/>
      <c r="H208" s="29">
        <f t="shared" si="54"/>
        <v>0</v>
      </c>
      <c r="I208" s="65">
        <f t="shared" si="55"/>
        <v>0</v>
      </c>
      <c r="J208" s="213"/>
    </row>
    <row r="209" spans="1:10" s="12" customFormat="1" ht="21" customHeight="1">
      <c r="A209" s="24"/>
      <c r="B209" s="532" t="s">
        <v>280</v>
      </c>
      <c r="C209" s="25">
        <v>1</v>
      </c>
      <c r="D209" s="25" t="s">
        <v>40</v>
      </c>
      <c r="E209" s="533"/>
      <c r="F209" s="29">
        <f t="shared" si="53"/>
        <v>0</v>
      </c>
      <c r="G209" s="50"/>
      <c r="H209" s="29">
        <f t="shared" si="54"/>
        <v>0</v>
      </c>
      <c r="I209" s="65">
        <f t="shared" si="55"/>
        <v>0</v>
      </c>
      <c r="J209" s="213"/>
    </row>
    <row r="210" spans="1:10" s="12" customFormat="1" ht="21" customHeight="1">
      <c r="A210" s="24"/>
      <c r="B210" s="532" t="s">
        <v>281</v>
      </c>
      <c r="C210" s="25">
        <v>1</v>
      </c>
      <c r="D210" s="25" t="s">
        <v>40</v>
      </c>
      <c r="E210" s="533"/>
      <c r="F210" s="29">
        <f t="shared" si="53"/>
        <v>0</v>
      </c>
      <c r="G210" s="50"/>
      <c r="H210" s="29">
        <f t="shared" si="54"/>
        <v>0</v>
      </c>
      <c r="I210" s="65">
        <f t="shared" si="55"/>
        <v>0</v>
      </c>
      <c r="J210" s="213"/>
    </row>
    <row r="211" spans="1:10" s="12" customFormat="1" ht="21" customHeight="1">
      <c r="A211" s="24"/>
      <c r="B211" s="532" t="s">
        <v>243</v>
      </c>
      <c r="C211" s="25">
        <v>1</v>
      </c>
      <c r="D211" s="25" t="s">
        <v>40</v>
      </c>
      <c r="E211" s="50"/>
      <c r="F211" s="29">
        <f t="shared" si="53"/>
        <v>0</v>
      </c>
      <c r="G211" s="50"/>
      <c r="H211" s="29">
        <f t="shared" si="54"/>
        <v>0</v>
      </c>
      <c r="I211" s="65">
        <f t="shared" si="55"/>
        <v>0</v>
      </c>
      <c r="J211" s="213"/>
    </row>
    <row r="212" spans="1:10" s="12" customFormat="1" ht="47.25" customHeight="1">
      <c r="A212" s="24"/>
      <c r="B212" s="532" t="s">
        <v>244</v>
      </c>
      <c r="C212" s="83">
        <v>608.10750000000007</v>
      </c>
      <c r="D212" s="25" t="s">
        <v>11</v>
      </c>
      <c r="E212" s="72"/>
      <c r="F212" s="29">
        <f t="shared" si="53"/>
        <v>0</v>
      </c>
      <c r="G212" s="50"/>
      <c r="H212" s="29">
        <f t="shared" si="54"/>
        <v>0</v>
      </c>
      <c r="I212" s="65">
        <f t="shared" si="55"/>
        <v>0</v>
      </c>
      <c r="J212" s="213"/>
    </row>
    <row r="213" spans="1:10" s="12" customFormat="1" ht="47.25" customHeight="1">
      <c r="A213" s="24"/>
      <c r="B213" s="219" t="s">
        <v>245</v>
      </c>
      <c r="C213" s="83">
        <v>60.06</v>
      </c>
      <c r="D213" s="84" t="s">
        <v>11</v>
      </c>
      <c r="E213" s="72"/>
      <c r="F213" s="29">
        <f t="shared" si="53"/>
        <v>0</v>
      </c>
      <c r="G213" s="72"/>
      <c r="H213" s="29">
        <f t="shared" ref="H213:H223" si="56">ROUND(G213*C213,2)</f>
        <v>0</v>
      </c>
      <c r="I213" s="65">
        <f t="shared" ref="I213:I223" si="57">+F213+H213</f>
        <v>0</v>
      </c>
      <c r="J213" s="213"/>
    </row>
    <row r="214" spans="1:10" s="12" customFormat="1" ht="47.25" customHeight="1">
      <c r="A214" s="24"/>
      <c r="B214" s="219" t="s">
        <v>240</v>
      </c>
      <c r="C214" s="83">
        <v>156.15600000000001</v>
      </c>
      <c r="D214" s="84" t="s">
        <v>11</v>
      </c>
      <c r="E214" s="220"/>
      <c r="F214" s="29">
        <f t="shared" si="53"/>
        <v>0</v>
      </c>
      <c r="G214" s="50"/>
      <c r="H214" s="29">
        <f t="shared" si="56"/>
        <v>0</v>
      </c>
      <c r="I214" s="65">
        <f t="shared" si="57"/>
        <v>0</v>
      </c>
      <c r="J214" s="213"/>
    </row>
    <row r="215" spans="1:10" s="12" customFormat="1" ht="21" customHeight="1">
      <c r="A215" s="24"/>
      <c r="B215" s="524" t="s">
        <v>233</v>
      </c>
      <c r="C215" s="25">
        <v>1</v>
      </c>
      <c r="D215" s="25" t="s">
        <v>42</v>
      </c>
      <c r="E215" s="72"/>
      <c r="F215" s="29">
        <f>ROUND(E215*C215,2)</f>
        <v>0</v>
      </c>
      <c r="G215" s="72"/>
      <c r="H215" s="29">
        <f t="shared" si="56"/>
        <v>0</v>
      </c>
      <c r="I215" s="65">
        <f t="shared" si="57"/>
        <v>0</v>
      </c>
      <c r="J215" s="213"/>
    </row>
    <row r="216" spans="1:10" s="12" customFormat="1" ht="21" customHeight="1">
      <c r="A216" s="27" t="s">
        <v>380</v>
      </c>
      <c r="B216" s="525" t="s">
        <v>247</v>
      </c>
      <c r="C216" s="25"/>
      <c r="D216" s="25"/>
      <c r="E216" s="51"/>
      <c r="F216" s="29"/>
      <c r="G216" s="50"/>
      <c r="H216" s="29"/>
      <c r="I216" s="65"/>
      <c r="J216" s="213"/>
    </row>
    <row r="217" spans="1:10" s="12" customFormat="1" ht="20.45" customHeight="1">
      <c r="A217" s="27"/>
      <c r="B217" s="524" t="s">
        <v>692</v>
      </c>
      <c r="C217" s="25">
        <v>1</v>
      </c>
      <c r="D217" s="25" t="s">
        <v>40</v>
      </c>
      <c r="E217" s="51"/>
      <c r="F217" s="29">
        <f t="shared" ref="F217:F219" si="58">ROUND(E217*C217,2)</f>
        <v>0</v>
      </c>
      <c r="G217" s="50"/>
      <c r="H217" s="29">
        <f t="shared" ref="H217:H219" si="59">ROUND(G217*C217,2)</f>
        <v>0</v>
      </c>
      <c r="I217" s="65">
        <f t="shared" ref="I217:I219" si="60">+F217+H217</f>
        <v>0</v>
      </c>
      <c r="J217" s="213"/>
    </row>
    <row r="218" spans="1:10" s="12" customFormat="1" ht="20.45" customHeight="1">
      <c r="A218" s="27"/>
      <c r="B218" s="524" t="s">
        <v>693</v>
      </c>
      <c r="C218" s="25">
        <v>1</v>
      </c>
      <c r="D218" s="25" t="s">
        <v>40</v>
      </c>
      <c r="E218" s="51"/>
      <c r="F218" s="29">
        <f t="shared" si="58"/>
        <v>0</v>
      </c>
      <c r="G218" s="50"/>
      <c r="H218" s="29">
        <f t="shared" si="59"/>
        <v>0</v>
      </c>
      <c r="I218" s="65">
        <f t="shared" si="60"/>
        <v>0</v>
      </c>
      <c r="J218" s="213"/>
    </row>
    <row r="219" spans="1:10" s="12" customFormat="1" ht="21" customHeight="1">
      <c r="A219" s="24"/>
      <c r="B219" s="524" t="s">
        <v>282</v>
      </c>
      <c r="C219" s="25">
        <v>1</v>
      </c>
      <c r="D219" s="25" t="s">
        <v>40</v>
      </c>
      <c r="E219" s="51"/>
      <c r="F219" s="29">
        <f t="shared" si="58"/>
        <v>0</v>
      </c>
      <c r="G219" s="50"/>
      <c r="H219" s="29">
        <f t="shared" si="59"/>
        <v>0</v>
      </c>
      <c r="I219" s="65">
        <f t="shared" si="60"/>
        <v>0</v>
      </c>
      <c r="J219" s="213"/>
    </row>
    <row r="220" spans="1:10" s="12" customFormat="1" ht="21" customHeight="1">
      <c r="A220" s="24"/>
      <c r="B220" s="524" t="s">
        <v>283</v>
      </c>
      <c r="C220" s="25">
        <v>1</v>
      </c>
      <c r="D220" s="25" t="s">
        <v>40</v>
      </c>
      <c r="E220" s="51"/>
      <c r="F220" s="29">
        <f t="shared" si="53"/>
        <v>0</v>
      </c>
      <c r="G220" s="50"/>
      <c r="H220" s="29">
        <f t="shared" si="56"/>
        <v>0</v>
      </c>
      <c r="I220" s="65">
        <f t="shared" si="57"/>
        <v>0</v>
      </c>
      <c r="J220" s="213"/>
    </row>
    <row r="221" spans="1:10" s="12" customFormat="1" ht="21" customHeight="1">
      <c r="A221" s="24"/>
      <c r="B221" s="524" t="s">
        <v>248</v>
      </c>
      <c r="C221" s="25">
        <v>9</v>
      </c>
      <c r="D221" s="25" t="s">
        <v>40</v>
      </c>
      <c r="E221" s="51"/>
      <c r="F221" s="29">
        <f t="shared" si="53"/>
        <v>0</v>
      </c>
      <c r="G221" s="50"/>
      <c r="H221" s="29">
        <f t="shared" si="56"/>
        <v>0</v>
      </c>
      <c r="I221" s="65">
        <f t="shared" si="57"/>
        <v>0</v>
      </c>
      <c r="J221" s="213"/>
    </row>
    <row r="222" spans="1:10" s="12" customFormat="1" ht="21" customHeight="1">
      <c r="A222" s="24"/>
      <c r="B222" s="532" t="s">
        <v>284</v>
      </c>
      <c r="C222" s="25">
        <v>1</v>
      </c>
      <c r="D222" s="25" t="s">
        <v>40</v>
      </c>
      <c r="E222" s="50"/>
      <c r="F222" s="29">
        <f t="shared" si="53"/>
        <v>0</v>
      </c>
      <c r="G222" s="50"/>
      <c r="H222" s="29">
        <f t="shared" si="56"/>
        <v>0</v>
      </c>
      <c r="I222" s="65">
        <f t="shared" si="57"/>
        <v>0</v>
      </c>
      <c r="J222" s="213"/>
    </row>
    <row r="223" spans="1:10" s="12" customFormat="1" ht="21" customHeight="1">
      <c r="A223" s="24"/>
      <c r="B223" s="524" t="s">
        <v>694</v>
      </c>
      <c r="C223" s="25">
        <v>1</v>
      </c>
      <c r="D223" s="25" t="s">
        <v>40</v>
      </c>
      <c r="E223" s="51"/>
      <c r="F223" s="29">
        <f t="shared" si="53"/>
        <v>0</v>
      </c>
      <c r="G223" s="50"/>
      <c r="H223" s="29">
        <f t="shared" si="56"/>
        <v>0</v>
      </c>
      <c r="I223" s="65">
        <f t="shared" si="57"/>
        <v>0</v>
      </c>
      <c r="J223" s="213"/>
    </row>
    <row r="224" spans="1:10" s="12" customFormat="1" ht="52.5" customHeight="1">
      <c r="A224" s="24"/>
      <c r="B224" s="532" t="s">
        <v>244</v>
      </c>
      <c r="C224" s="83">
        <v>418.91850000000011</v>
      </c>
      <c r="D224" s="25" t="s">
        <v>11</v>
      </c>
      <c r="E224" s="51"/>
      <c r="F224" s="29">
        <f t="shared" si="53"/>
        <v>0</v>
      </c>
      <c r="G224" s="50"/>
      <c r="H224" s="29">
        <f t="shared" ref="H224:H226" si="61">ROUND(G224*C224,2)</f>
        <v>0</v>
      </c>
      <c r="I224" s="65">
        <f t="shared" si="55"/>
        <v>0</v>
      </c>
      <c r="J224" s="213"/>
    </row>
    <row r="225" spans="1:10" s="12" customFormat="1" ht="52.5" customHeight="1">
      <c r="A225" s="24"/>
      <c r="B225" s="219" t="s">
        <v>240</v>
      </c>
      <c r="C225" s="83">
        <v>67.56750000000001</v>
      </c>
      <c r="D225" s="84" t="s">
        <v>11</v>
      </c>
      <c r="E225" s="360"/>
      <c r="F225" s="29">
        <f t="shared" si="53"/>
        <v>0</v>
      </c>
      <c r="G225" s="50"/>
      <c r="H225" s="29">
        <f t="shared" si="61"/>
        <v>0</v>
      </c>
      <c r="I225" s="65">
        <f t="shared" si="55"/>
        <v>0</v>
      </c>
      <c r="J225" s="213"/>
    </row>
    <row r="226" spans="1:10" s="12" customFormat="1" ht="21" customHeight="1">
      <c r="A226" s="24"/>
      <c r="B226" s="524" t="s">
        <v>233</v>
      </c>
      <c r="C226" s="25">
        <v>1</v>
      </c>
      <c r="D226" s="25" t="s">
        <v>42</v>
      </c>
      <c r="E226" s="72"/>
      <c r="F226" s="29">
        <f t="shared" si="53"/>
        <v>0</v>
      </c>
      <c r="G226" s="72"/>
      <c r="H226" s="29">
        <f t="shared" si="61"/>
        <v>0</v>
      </c>
      <c r="I226" s="65">
        <f t="shared" si="55"/>
        <v>0</v>
      </c>
      <c r="J226" s="213"/>
    </row>
    <row r="227" spans="1:10" s="12" customFormat="1" ht="21" customHeight="1">
      <c r="A227" s="526" t="s">
        <v>381</v>
      </c>
      <c r="B227" s="527" t="s">
        <v>112</v>
      </c>
      <c r="C227" s="26"/>
      <c r="D227" s="281"/>
      <c r="E227" s="72"/>
      <c r="F227" s="29"/>
      <c r="G227" s="50"/>
      <c r="H227" s="29"/>
      <c r="I227" s="65"/>
      <c r="J227" s="511"/>
    </row>
    <row r="228" spans="1:10" s="12" customFormat="1" ht="21" customHeight="1">
      <c r="A228" s="31"/>
      <c r="B228" s="219" t="s">
        <v>118</v>
      </c>
      <c r="C228" s="29">
        <v>1</v>
      </c>
      <c r="D228" s="31" t="s">
        <v>40</v>
      </c>
      <c r="E228" s="72"/>
      <c r="F228" s="29">
        <f t="shared" ref="F228:F236" si="62">ROUND(E228*C228,2)</f>
        <v>0</v>
      </c>
      <c r="G228" s="72"/>
      <c r="H228" s="29">
        <f t="shared" ref="H228:H236" si="63">ROUND(G228*C228,2)</f>
        <v>0</v>
      </c>
      <c r="I228" s="65">
        <f t="shared" ref="I228:I237" si="64">+F228+H228</f>
        <v>0</v>
      </c>
      <c r="J228" s="213"/>
    </row>
    <row r="229" spans="1:10" s="12" customFormat="1" ht="21" customHeight="1">
      <c r="A229" s="31"/>
      <c r="B229" s="219" t="s">
        <v>113</v>
      </c>
      <c r="C229" s="29">
        <v>1</v>
      </c>
      <c r="D229" s="31" t="s">
        <v>40</v>
      </c>
      <c r="E229" s="72"/>
      <c r="F229" s="29">
        <f t="shared" si="62"/>
        <v>0</v>
      </c>
      <c r="G229" s="72"/>
      <c r="H229" s="29">
        <f t="shared" si="63"/>
        <v>0</v>
      </c>
      <c r="I229" s="65">
        <f t="shared" si="64"/>
        <v>0</v>
      </c>
      <c r="J229" s="213"/>
    </row>
    <row r="230" spans="1:10" s="12" customFormat="1" ht="42.75" customHeight="1">
      <c r="A230" s="31"/>
      <c r="B230" s="219" t="s">
        <v>260</v>
      </c>
      <c r="C230" s="29">
        <v>1</v>
      </c>
      <c r="D230" s="31" t="s">
        <v>40</v>
      </c>
      <c r="E230" s="72"/>
      <c r="F230" s="29">
        <f t="shared" si="62"/>
        <v>0</v>
      </c>
      <c r="G230" s="72"/>
      <c r="H230" s="29">
        <f t="shared" si="63"/>
        <v>0</v>
      </c>
      <c r="I230" s="65">
        <f t="shared" si="64"/>
        <v>0</v>
      </c>
      <c r="J230" s="213"/>
    </row>
    <row r="231" spans="1:10" s="12" customFormat="1" ht="42.75" customHeight="1">
      <c r="A231" s="31"/>
      <c r="B231" s="219" t="s">
        <v>261</v>
      </c>
      <c r="C231" s="29">
        <v>1</v>
      </c>
      <c r="D231" s="31" t="s">
        <v>40</v>
      </c>
      <c r="E231" s="72"/>
      <c r="F231" s="29">
        <f t="shared" si="62"/>
        <v>0</v>
      </c>
      <c r="G231" s="72"/>
      <c r="H231" s="29">
        <f t="shared" si="63"/>
        <v>0</v>
      </c>
      <c r="I231" s="65">
        <f t="shared" si="64"/>
        <v>0</v>
      </c>
      <c r="J231" s="213"/>
    </row>
    <row r="232" spans="1:10" s="12" customFormat="1" ht="42.75" customHeight="1">
      <c r="A232" s="31"/>
      <c r="B232" s="219" t="s">
        <v>262</v>
      </c>
      <c r="C232" s="29">
        <v>17</v>
      </c>
      <c r="D232" s="31" t="s">
        <v>40</v>
      </c>
      <c r="E232" s="72"/>
      <c r="F232" s="29">
        <f t="shared" si="62"/>
        <v>0</v>
      </c>
      <c r="G232" s="72"/>
      <c r="H232" s="29">
        <f t="shared" si="63"/>
        <v>0</v>
      </c>
      <c r="I232" s="65">
        <f t="shared" si="64"/>
        <v>0</v>
      </c>
      <c r="J232" s="213"/>
    </row>
    <row r="233" spans="1:10" s="12" customFormat="1" ht="42.75" customHeight="1">
      <c r="A233" s="31"/>
      <c r="B233" s="219" t="s">
        <v>285</v>
      </c>
      <c r="C233" s="29">
        <v>5</v>
      </c>
      <c r="D233" s="31" t="s">
        <v>40</v>
      </c>
      <c r="E233" s="72"/>
      <c r="F233" s="29">
        <f t="shared" si="62"/>
        <v>0</v>
      </c>
      <c r="G233" s="72"/>
      <c r="H233" s="29">
        <f t="shared" si="63"/>
        <v>0</v>
      </c>
      <c r="I233" s="65">
        <f t="shared" si="64"/>
        <v>0</v>
      </c>
      <c r="J233" s="213"/>
    </row>
    <row r="234" spans="1:10" s="12" customFormat="1" ht="42.75" customHeight="1">
      <c r="A234" s="31"/>
      <c r="B234" s="219" t="s">
        <v>263</v>
      </c>
      <c r="C234" s="83">
        <v>462.46200000000005</v>
      </c>
      <c r="D234" s="31" t="s">
        <v>11</v>
      </c>
      <c r="E234" s="72"/>
      <c r="F234" s="29">
        <f t="shared" si="62"/>
        <v>0</v>
      </c>
      <c r="G234" s="72"/>
      <c r="H234" s="29">
        <f t="shared" si="63"/>
        <v>0</v>
      </c>
      <c r="I234" s="65">
        <f t="shared" si="64"/>
        <v>0</v>
      </c>
      <c r="J234" s="213"/>
    </row>
    <row r="235" spans="1:10" s="12" customFormat="1" ht="42.75" customHeight="1">
      <c r="A235" s="31"/>
      <c r="B235" s="219" t="s">
        <v>286</v>
      </c>
      <c r="C235" s="83">
        <v>45.045000000000002</v>
      </c>
      <c r="D235" s="31" t="s">
        <v>11</v>
      </c>
      <c r="E235" s="72"/>
      <c r="F235" s="29">
        <f t="shared" si="62"/>
        <v>0</v>
      </c>
      <c r="G235" s="72"/>
      <c r="H235" s="29">
        <f t="shared" si="63"/>
        <v>0</v>
      </c>
      <c r="I235" s="65">
        <f t="shared" si="64"/>
        <v>0</v>
      </c>
      <c r="J235" s="213"/>
    </row>
    <row r="236" spans="1:10" s="12" customFormat="1" ht="42.75" customHeight="1">
      <c r="A236" s="31"/>
      <c r="B236" s="219" t="s">
        <v>240</v>
      </c>
      <c r="C236" s="83">
        <v>165.16500000000002</v>
      </c>
      <c r="D236" s="31" t="s">
        <v>11</v>
      </c>
      <c r="E236" s="72"/>
      <c r="F236" s="29">
        <f t="shared" si="62"/>
        <v>0</v>
      </c>
      <c r="G236" s="72"/>
      <c r="H236" s="29">
        <f t="shared" si="63"/>
        <v>0</v>
      </c>
      <c r="I236" s="65">
        <f t="shared" si="64"/>
        <v>0</v>
      </c>
      <c r="J236" s="213"/>
    </row>
    <row r="237" spans="1:10" s="12" customFormat="1" ht="21" customHeight="1">
      <c r="A237" s="31"/>
      <c r="B237" s="360" t="s">
        <v>663</v>
      </c>
      <c r="C237" s="83">
        <v>1</v>
      </c>
      <c r="D237" s="84" t="s">
        <v>42</v>
      </c>
      <c r="E237" s="72"/>
      <c r="F237" s="29">
        <f t="shared" ref="F237:F239" si="65">ROUND(E237*C237,2)</f>
        <v>0</v>
      </c>
      <c r="G237" s="53"/>
      <c r="H237" s="29">
        <f t="shared" ref="H237" si="66">ROUND(G237*C237,2)</f>
        <v>0</v>
      </c>
      <c r="I237" s="65">
        <f t="shared" si="64"/>
        <v>0</v>
      </c>
      <c r="J237" s="213"/>
    </row>
    <row r="238" spans="1:10" s="12" customFormat="1" ht="21" customHeight="1">
      <c r="A238" s="63" t="s">
        <v>382</v>
      </c>
      <c r="B238" s="534" t="s">
        <v>124</v>
      </c>
      <c r="C238" s="249"/>
      <c r="D238" s="280"/>
      <c r="E238" s="53"/>
      <c r="F238" s="29"/>
      <c r="G238" s="53"/>
      <c r="H238" s="29"/>
      <c r="I238" s="65"/>
      <c r="J238" s="511"/>
    </row>
    <row r="239" spans="1:10" s="12" customFormat="1" ht="21" customHeight="1">
      <c r="A239" s="56"/>
      <c r="B239" s="535" t="s">
        <v>287</v>
      </c>
      <c r="C239" s="83">
        <v>1</v>
      </c>
      <c r="D239" s="84" t="s">
        <v>123</v>
      </c>
      <c r="E239" s="72"/>
      <c r="F239" s="29">
        <f t="shared" si="65"/>
        <v>0</v>
      </c>
      <c r="G239" s="50"/>
      <c r="H239" s="29">
        <f t="shared" ref="H239" si="67">ROUND(G239*C239,2)</f>
        <v>0</v>
      </c>
      <c r="I239" s="65">
        <f t="shared" ref="I239" si="68">+F239+H239</f>
        <v>0</v>
      </c>
      <c r="J239" s="213"/>
    </row>
    <row r="240" spans="1:10" s="12" customFormat="1" ht="21" customHeight="1">
      <c r="A240" s="536"/>
      <c r="B240" s="99"/>
      <c r="C240" s="537"/>
      <c r="D240" s="489"/>
      <c r="E240" s="71"/>
      <c r="F240" s="30"/>
      <c r="G240" s="235"/>
      <c r="H240" s="30"/>
      <c r="I240" s="82"/>
      <c r="J240" s="528"/>
    </row>
    <row r="241" spans="1:10" s="12" customFormat="1" ht="21" customHeight="1" thickBot="1">
      <c r="A241" s="74"/>
      <c r="B241" s="75" t="str">
        <f>"รวมจำนวน 1 อาคาร (อาคารบริการ) "&amp;B10</f>
        <v>รวมจำนวน 1 อาคาร (อาคารบริการ) หมวดงานระบบไฟฟ้า</v>
      </c>
      <c r="C241" s="76"/>
      <c r="D241" s="74"/>
      <c r="E241" s="77"/>
      <c r="F241" s="78">
        <f>SUM(F159:F240)</f>
        <v>0</v>
      </c>
      <c r="G241" s="77"/>
      <c r="H241" s="78">
        <f t="shared" ref="H241:I241" si="69">SUM(H159:H240)</f>
        <v>0</v>
      </c>
      <c r="I241" s="78">
        <f t="shared" si="69"/>
        <v>0</v>
      </c>
      <c r="J241" s="530"/>
    </row>
    <row r="242" spans="1:10" s="12" customFormat="1" ht="21" customHeight="1" thickTop="1">
      <c r="A242" s="269">
        <v>4.4000000000000004</v>
      </c>
      <c r="B242" s="538" t="s">
        <v>383</v>
      </c>
      <c r="C242" s="539"/>
      <c r="D242" s="540"/>
      <c r="E242" s="541"/>
      <c r="F242" s="89"/>
      <c r="G242" s="541"/>
      <c r="H242" s="89"/>
      <c r="I242" s="542"/>
      <c r="J242" s="523"/>
    </row>
    <row r="243" spans="1:10" s="12" customFormat="1" ht="21" customHeight="1">
      <c r="A243" s="281" t="s">
        <v>384</v>
      </c>
      <c r="B243" s="514" t="s">
        <v>288</v>
      </c>
      <c r="C243" s="83"/>
      <c r="D243" s="84"/>
      <c r="E243" s="72"/>
      <c r="F243" s="29"/>
      <c r="G243" s="50"/>
      <c r="H243" s="29"/>
      <c r="I243" s="65"/>
      <c r="J243" s="213"/>
    </row>
    <row r="244" spans="1:10" s="12" customFormat="1" ht="20.45" customHeight="1">
      <c r="A244" s="31"/>
      <c r="B244" s="49" t="s">
        <v>289</v>
      </c>
      <c r="C244" s="83">
        <v>1</v>
      </c>
      <c r="D244" s="84" t="s">
        <v>108</v>
      </c>
      <c r="E244" s="72"/>
      <c r="F244" s="29">
        <f t="shared" ref="F244:F253" si="70">ROUND(E244*C244,2)</f>
        <v>0</v>
      </c>
      <c r="G244" s="50"/>
      <c r="H244" s="29">
        <f t="shared" ref="H244:H253" si="71">ROUND(G244*C244,2)</f>
        <v>0</v>
      </c>
      <c r="I244" s="65">
        <f t="shared" ref="I244:I253" si="72">+F244+H244</f>
        <v>0</v>
      </c>
      <c r="J244" s="213"/>
    </row>
    <row r="245" spans="1:10" s="12" customFormat="1" ht="20.45" customHeight="1">
      <c r="A245" s="31"/>
      <c r="B245" s="49" t="s">
        <v>357</v>
      </c>
      <c r="C245" s="83">
        <v>1</v>
      </c>
      <c r="D245" s="84" t="s">
        <v>108</v>
      </c>
      <c r="E245" s="72"/>
      <c r="F245" s="29">
        <f t="shared" si="70"/>
        <v>0</v>
      </c>
      <c r="G245" s="50"/>
      <c r="H245" s="29">
        <f t="shared" si="71"/>
        <v>0</v>
      </c>
      <c r="I245" s="65">
        <f t="shared" si="72"/>
        <v>0</v>
      </c>
      <c r="J245" s="213"/>
    </row>
    <row r="246" spans="1:10" s="12" customFormat="1" ht="20.45" customHeight="1">
      <c r="A246" s="31"/>
      <c r="B246" s="49" t="s">
        <v>744</v>
      </c>
      <c r="C246" s="83"/>
      <c r="D246" s="84"/>
      <c r="E246" s="72"/>
      <c r="F246" s="29"/>
      <c r="G246" s="50"/>
      <c r="H246" s="29"/>
      <c r="I246" s="65"/>
      <c r="J246" s="213"/>
    </row>
    <row r="247" spans="1:10" s="12" customFormat="1" ht="20.45" customHeight="1">
      <c r="A247" s="31"/>
      <c r="B247" s="219" t="s">
        <v>290</v>
      </c>
      <c r="C247" s="83">
        <v>1</v>
      </c>
      <c r="D247" s="84" t="s">
        <v>108</v>
      </c>
      <c r="E247" s="72"/>
      <c r="F247" s="29">
        <f t="shared" si="70"/>
        <v>0</v>
      </c>
      <c r="G247" s="50"/>
      <c r="H247" s="29">
        <f t="shared" si="71"/>
        <v>0</v>
      </c>
      <c r="I247" s="65">
        <f t="shared" si="72"/>
        <v>0</v>
      </c>
      <c r="J247" s="213"/>
    </row>
    <row r="248" spans="1:10" s="12" customFormat="1" ht="20.45" customHeight="1">
      <c r="A248" s="281" t="s">
        <v>385</v>
      </c>
      <c r="B248" s="282" t="s">
        <v>291</v>
      </c>
      <c r="C248" s="83"/>
      <c r="D248" s="84"/>
      <c r="E248" s="72"/>
      <c r="F248" s="29"/>
      <c r="G248" s="50"/>
      <c r="H248" s="29"/>
      <c r="I248" s="65"/>
      <c r="J248" s="213"/>
    </row>
    <row r="249" spans="1:10" s="12" customFormat="1" ht="45" customHeight="1">
      <c r="A249" s="31"/>
      <c r="B249" s="49" t="s">
        <v>292</v>
      </c>
      <c r="C249" s="83">
        <v>648.64800000000014</v>
      </c>
      <c r="D249" s="84" t="s">
        <v>11</v>
      </c>
      <c r="E249" s="72"/>
      <c r="F249" s="29">
        <f t="shared" si="70"/>
        <v>0</v>
      </c>
      <c r="G249" s="50"/>
      <c r="H249" s="29">
        <f t="shared" si="71"/>
        <v>0</v>
      </c>
      <c r="I249" s="65">
        <f t="shared" si="72"/>
        <v>0</v>
      </c>
      <c r="J249" s="213"/>
    </row>
    <row r="250" spans="1:10" s="12" customFormat="1" ht="20.45" customHeight="1">
      <c r="A250" s="281" t="s">
        <v>386</v>
      </c>
      <c r="B250" s="282" t="s">
        <v>293</v>
      </c>
      <c r="C250" s="83"/>
      <c r="D250" s="84"/>
      <c r="E250" s="72"/>
      <c r="F250" s="29"/>
      <c r="G250" s="50"/>
      <c r="H250" s="29"/>
      <c r="I250" s="65"/>
      <c r="J250" s="213"/>
    </row>
    <row r="251" spans="1:10" s="12" customFormat="1" ht="45" customHeight="1">
      <c r="A251" s="31"/>
      <c r="B251" s="49" t="s">
        <v>294</v>
      </c>
      <c r="C251" s="83">
        <v>27.027000000000001</v>
      </c>
      <c r="D251" s="84" t="s">
        <v>11</v>
      </c>
      <c r="E251" s="72"/>
      <c r="F251" s="29">
        <f t="shared" si="70"/>
        <v>0</v>
      </c>
      <c r="G251" s="50"/>
      <c r="H251" s="29">
        <f t="shared" si="71"/>
        <v>0</v>
      </c>
      <c r="I251" s="65">
        <f t="shared" si="72"/>
        <v>0</v>
      </c>
      <c r="J251" s="213"/>
    </row>
    <row r="252" spans="1:10" s="12" customFormat="1" ht="20.45" customHeight="1">
      <c r="A252" s="281" t="s">
        <v>387</v>
      </c>
      <c r="B252" s="282" t="s">
        <v>295</v>
      </c>
      <c r="C252" s="83"/>
      <c r="D252" s="84"/>
      <c r="E252" s="72"/>
      <c r="F252" s="29"/>
      <c r="G252" s="50"/>
      <c r="H252" s="29"/>
      <c r="I252" s="65"/>
      <c r="J252" s="213"/>
    </row>
    <row r="253" spans="1:10" s="12" customFormat="1" ht="20.45" customHeight="1">
      <c r="A253" s="31"/>
      <c r="B253" s="49" t="s">
        <v>296</v>
      </c>
      <c r="C253" s="83">
        <v>11</v>
      </c>
      <c r="D253" s="84" t="s">
        <v>40</v>
      </c>
      <c r="E253" s="72"/>
      <c r="F253" s="29">
        <f t="shared" si="70"/>
        <v>0</v>
      </c>
      <c r="G253" s="50"/>
      <c r="H253" s="29">
        <f t="shared" si="71"/>
        <v>0</v>
      </c>
      <c r="I253" s="65">
        <f t="shared" si="72"/>
        <v>0</v>
      </c>
      <c r="J253" s="213"/>
    </row>
    <row r="254" spans="1:10" s="12" customFormat="1" ht="20.45" customHeight="1">
      <c r="A254" s="281" t="s">
        <v>388</v>
      </c>
      <c r="B254" s="282" t="s">
        <v>738</v>
      </c>
      <c r="C254" s="83"/>
      <c r="D254" s="84"/>
      <c r="E254" s="72"/>
      <c r="F254" s="29">
        <f t="shared" ref="F254:F257" si="73">ROUND(E254*C254,2)</f>
        <v>0</v>
      </c>
      <c r="G254" s="50"/>
      <c r="H254" s="29"/>
      <c r="I254" s="65"/>
      <c r="J254" s="213"/>
    </row>
    <row r="255" spans="1:10" s="12" customFormat="1" ht="20.45" customHeight="1">
      <c r="A255" s="31"/>
      <c r="B255" s="49" t="s">
        <v>739</v>
      </c>
      <c r="C255" s="83">
        <v>600</v>
      </c>
      <c r="D255" s="84" t="s">
        <v>9</v>
      </c>
      <c r="E255" s="72"/>
      <c r="F255" s="29">
        <f>ROUND(E255*C255,2)</f>
        <v>0</v>
      </c>
      <c r="G255" s="50"/>
      <c r="H255" s="29">
        <f t="shared" ref="H255:H257" si="74">ROUND(G255*C255,2)</f>
        <v>0</v>
      </c>
      <c r="I255" s="65">
        <f t="shared" ref="I255:I257" si="75">+F255+H255</f>
        <v>0</v>
      </c>
      <c r="J255" s="213"/>
    </row>
    <row r="256" spans="1:10" s="12" customFormat="1" ht="20.45" customHeight="1">
      <c r="A256" s="31"/>
      <c r="B256" s="49" t="s">
        <v>672</v>
      </c>
      <c r="C256" s="83">
        <v>60</v>
      </c>
      <c r="D256" s="84" t="s">
        <v>9</v>
      </c>
      <c r="E256" s="72"/>
      <c r="F256" s="29">
        <f t="shared" si="73"/>
        <v>0</v>
      </c>
      <c r="G256" s="50"/>
      <c r="H256" s="29">
        <f t="shared" si="74"/>
        <v>0</v>
      </c>
      <c r="I256" s="65">
        <f t="shared" si="75"/>
        <v>0</v>
      </c>
      <c r="J256" s="213"/>
    </row>
    <row r="257" spans="1:10" s="12" customFormat="1" ht="20.45" customHeight="1">
      <c r="A257" s="31"/>
      <c r="B257" s="49" t="s">
        <v>740</v>
      </c>
      <c r="C257" s="83">
        <v>45</v>
      </c>
      <c r="D257" s="84" t="s">
        <v>9</v>
      </c>
      <c r="E257" s="72"/>
      <c r="F257" s="29">
        <f t="shared" si="73"/>
        <v>0</v>
      </c>
      <c r="G257" s="50"/>
      <c r="H257" s="29">
        <f t="shared" si="74"/>
        <v>0</v>
      </c>
      <c r="I257" s="65">
        <f t="shared" si="75"/>
        <v>0</v>
      </c>
      <c r="J257" s="213"/>
    </row>
    <row r="258" spans="1:10" s="12" customFormat="1" ht="20.45" customHeight="1">
      <c r="A258" s="31"/>
      <c r="B258" s="49"/>
      <c r="C258" s="83"/>
      <c r="D258" s="84"/>
      <c r="E258" s="72"/>
      <c r="F258" s="29"/>
      <c r="G258" s="50"/>
      <c r="H258" s="29"/>
      <c r="I258" s="65"/>
      <c r="J258" s="213"/>
    </row>
    <row r="259" spans="1:10" s="12" customFormat="1" ht="21" customHeight="1" thickBot="1">
      <c r="A259" s="74"/>
      <c r="B259" s="75" t="s">
        <v>389</v>
      </c>
      <c r="C259" s="76"/>
      <c r="D259" s="74"/>
      <c r="E259" s="77"/>
      <c r="F259" s="78">
        <f>SUM(F243:F258)</f>
        <v>0</v>
      </c>
      <c r="G259" s="77"/>
      <c r="H259" s="78">
        <f>SUM(H243:H258)</f>
        <v>0</v>
      </c>
      <c r="I259" s="78">
        <f>SUM(I243:I258)</f>
        <v>0</v>
      </c>
      <c r="J259" s="530"/>
    </row>
    <row r="260" spans="1:10" ht="21" customHeight="1" thickTop="1"/>
  </sheetData>
  <mergeCells count="8">
    <mergeCell ref="A1:J1"/>
    <mergeCell ref="A7:A8"/>
    <mergeCell ref="B7:B8"/>
    <mergeCell ref="C7:C8"/>
    <mergeCell ref="D7:D8"/>
    <mergeCell ref="E7:F7"/>
    <mergeCell ref="G7:H7"/>
    <mergeCell ref="J7:J8"/>
  </mergeCells>
  <phoneticPr fontId="60" type="noConversion"/>
  <printOptions horizontalCentered="1"/>
  <pageMargins left="0.23622047244094499" right="0.23622047244094499" top="0.55118110236220497" bottom="0.39370078740157499" header="0.27559055118110198" footer="0.118110236220472"/>
  <pageSetup paperSize="9" scale="70" orientation="landscape" r:id="rId1"/>
  <headerFooter>
    <oddHeader>&amp;R&amp;"TH SarabunPSK,Bold"&amp;14แบบ ปร.4  แผ่นที่ &amp;P/&amp;N</oddHeader>
    <oddFooter>&amp;LEE&amp;C  (ผู้ช่วยศาสตรจารย์สุธน   คงศักดิ์ตระกูล)     (ผู้ช่วยศาสตรจารย์อภิเดช    บุญเจือ)  (ผู้ช่วยศาสตรจารย์รุ่งเพชร    ก่องนอก)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0ce10e5-4beb-4686-b418-0f2b8b0643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08A977CFFC7B4988250CA6A963FC42" ma:contentTypeVersion="13" ma:contentTypeDescription="Create a new document." ma:contentTypeScope="" ma:versionID="e5e1f19c5f3d7613267661c95b2b3d1f">
  <xsd:schema xmlns:xsd="http://www.w3.org/2001/XMLSchema" xmlns:xs="http://www.w3.org/2001/XMLSchema" xmlns:p="http://schemas.microsoft.com/office/2006/metadata/properties" xmlns:ns3="a0ce10e5-4beb-4686-b418-0f2b8b06430c" targetNamespace="http://schemas.microsoft.com/office/2006/metadata/properties" ma:root="true" ma:fieldsID="0b6d14d9335112d38d23691ae590b002" ns3:_="">
    <xsd:import namespace="a0ce10e5-4beb-4686-b418-0f2b8b0643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e10e5-4beb-4686-b418-0f2b8b064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F0E2B0-C2E9-40E6-9F87-0F3D30698695}">
  <ds:schemaRefs>
    <ds:schemaRef ds:uri="http://schemas.microsoft.com/office/2006/metadata/properties"/>
    <ds:schemaRef ds:uri="a0ce10e5-4beb-4686-b418-0f2b8b06430c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02A10DE-84C9-4264-8102-464121DF2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ce10e5-4beb-4686-b418-0f2b8b0643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30D5A0-A0FC-4DE4-A9D0-C155E01C1F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17</vt:i4>
      </vt:variant>
    </vt:vector>
  </HeadingPairs>
  <TitlesOfParts>
    <vt:vector size="29" baseType="lpstr">
      <vt:lpstr>ชื่อโครงการ</vt:lpstr>
      <vt:lpstr>1.ปร.6</vt:lpstr>
      <vt:lpstr>2.ปร.5(ก)</vt:lpstr>
      <vt:lpstr>3.ปร.5(ข)</vt:lpstr>
      <vt:lpstr>4.ปร.4(summary)</vt:lpstr>
      <vt:lpstr>5.ปร.4(ST&amp;AR)</vt:lpstr>
      <vt:lpstr>6.ปร.4(EE)</vt:lpstr>
      <vt:lpstr>7.ปร.4(SN+FP)</vt:lpstr>
      <vt:lpstr>8.ปร.4(AC)</vt:lpstr>
      <vt:lpstr>9.ปร.5 ครุภัณฑ์</vt:lpstr>
      <vt:lpstr>10.คชจ.พิเศษ</vt:lpstr>
      <vt:lpstr>Factor F</vt:lpstr>
      <vt:lpstr>'1.ปร.6'!Print_Area</vt:lpstr>
      <vt:lpstr>'10.คชจ.พิเศษ'!Print_Area</vt:lpstr>
      <vt:lpstr>'2.ปร.5(ก)'!Print_Area</vt:lpstr>
      <vt:lpstr>'3.ปร.5(ข)'!Print_Area</vt:lpstr>
      <vt:lpstr>'4.ปร.4(summary)'!Print_Area</vt:lpstr>
      <vt:lpstr>'5.ปร.4(ST&amp;AR)'!Print_Area</vt:lpstr>
      <vt:lpstr>'6.ปร.4(EE)'!Print_Area</vt:lpstr>
      <vt:lpstr>'7.ปร.4(SN+FP)'!Print_Area</vt:lpstr>
      <vt:lpstr>'8.ปร.4(AC)'!Print_Area</vt:lpstr>
      <vt:lpstr>'9.ปร.5 ครุภัณฑ์'!Print_Area</vt:lpstr>
      <vt:lpstr>'10.คชจ.พิเศษ'!Print_Titles</vt:lpstr>
      <vt:lpstr>'4.ปร.4(summary)'!Print_Titles</vt:lpstr>
      <vt:lpstr>'5.ปร.4(ST&amp;AR)'!Print_Titles</vt:lpstr>
      <vt:lpstr>'6.ปร.4(EE)'!Print_Titles</vt:lpstr>
      <vt:lpstr>'7.ปร.4(SN+FP)'!Print_Titles</vt:lpstr>
      <vt:lpstr>'8.ปร.4(AC)'!Print_Titles</vt:lpstr>
      <vt:lpstr>'9.ปร.5 ครุภัณฑ์'!Print_Titles</vt:lpstr>
    </vt:vector>
  </TitlesOfParts>
  <Company>กรมโยธาธิการ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สุชาติ ภูรีสารศัพท์</dc:creator>
  <cp:lastModifiedBy>president048</cp:lastModifiedBy>
  <cp:lastPrinted>2026-04-28T09:55:12Z</cp:lastPrinted>
  <dcterms:created xsi:type="dcterms:W3CDTF">1999-12-06T05:31:38Z</dcterms:created>
  <dcterms:modified xsi:type="dcterms:W3CDTF">2026-04-28T11:27:11Z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0x0101007B08A977CFFC7B4988250CA6A963FC42</vt:lpwstr>
  </property>
</Properties>
</file>