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muti365-my.sharepoint.com/personal/sayun_kh_rmuti_ac_th/Documents/เอกสาร มทร (ทำแบบ)/งาน (RMUTI)/ศูนย์ กลาง มทร.อีสาน/อาคาร 33 หอพักนักศึกษา/2567-04-25 ท่อประปาหอพัก/3 ปริมาณและราคา/"/>
    </mc:Choice>
  </mc:AlternateContent>
  <xr:revisionPtr revIDLastSave="38" documentId="8_{BF9EEC1B-66A8-4598-9FDE-94DAA9FD0881}" xr6:coauthVersionLast="47" xr6:coauthVersionMax="47" xr10:uidLastSave="{E47DC6E3-9BFA-4883-A736-608B35A36556}"/>
  <bookViews>
    <workbookView xWindow="4245" yWindow="30" windowWidth="15390" windowHeight="15465" tabRatio="813" firstSheet="3" activeTab="5" xr2:uid="{00000000-000D-0000-FFFF-FFFF00000000}"/>
  </bookViews>
  <sheets>
    <sheet name="XXXXXXX" sheetId="16" state="veryHidden" r:id="rId1"/>
    <sheet name="ผ่อง" sheetId="23" state="veryHidden" r:id="rId2"/>
    <sheet name="รายละเอียดค่าใช้จ่ายพิเศษ" sheetId="65" r:id="rId3"/>
    <sheet name="ปร.4" sheetId="70" r:id="rId4"/>
    <sheet name="ปร.5(ก)" sheetId="62" r:id="rId5"/>
    <sheet name="ปร.6" sheetId="63" r:id="rId6"/>
    <sheet name="ชื่อโครงการ" sheetId="71" r:id="rId7"/>
  </sheets>
  <externalReferences>
    <externalReference r:id="rId8"/>
    <externalReference r:id="rId9"/>
  </externalReferences>
  <definedNames>
    <definedName name="_day1">#REF!</definedName>
    <definedName name="_day10">#REF!</definedName>
    <definedName name="_day11">#REF!</definedName>
    <definedName name="_day12">#REF!</definedName>
    <definedName name="_day13">#REF!</definedName>
    <definedName name="_day19">#REF!</definedName>
    <definedName name="_day2">#REF!</definedName>
    <definedName name="_day3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cost1">#REF!</definedName>
    <definedName name="cost10">#REF!</definedName>
    <definedName name="cost11">#REF!</definedName>
    <definedName name="cost12">#REF!</definedName>
    <definedName name="cost13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LLOOO">#REF!</definedName>
    <definedName name="_xlnm.Print_Area" localSheetId="3">ปร.4!$A$1:$J$47</definedName>
    <definedName name="_xlnm.Print_Area" localSheetId="4">'ปร.5(ก)'!$A$1:$F$38</definedName>
    <definedName name="_xlnm.Print_Area" localSheetId="5">ปร.6!$A$1:$D$35</definedName>
    <definedName name="_xlnm.Print_Area" localSheetId="2">รายละเอียดค่าใช้จ่ายพิเศษ!$A$1:$K$40</definedName>
    <definedName name="_xlnm.Print_Area">#REF!</definedName>
    <definedName name="PRINT_AREA_MI">#REF!</definedName>
    <definedName name="_xlnm.Print_Titles" localSheetId="3">ปร.4!$1:$9</definedName>
    <definedName name="กกกกก">#REF!</definedName>
    <definedName name="งานทั่วไป">[1]ภูมิทัศน์!#REF!</definedName>
    <definedName name="งานบัวเชิงผนัง">[1]ภูมิทัศน์!#REF!</definedName>
    <definedName name="งานประตูหน้าต่าง">[1]ภูมิทัศน์!#REF!</definedName>
    <definedName name="งานผนัง">[1]ภูมิทัศน์!#REF!</definedName>
    <definedName name="งานฝ้าเพดาน">[1]ภูมิทัศน์!#REF!</definedName>
    <definedName name="งานพื้น">[1]ภูมิทัศน์!#REF!</definedName>
    <definedName name="งานสุขภัณฑ์">[1]ภูมิทัศน์!#REF!</definedName>
    <definedName name="งานหลังคา">[1]ภูมิทัศน์!#REF!</definedName>
    <definedName name="จัดสร้าง">#REF!</definedName>
    <definedName name="ใช่">#REF!</definedName>
    <definedName name="ดด">#REF!</definedName>
    <definedName name="วววววววว">#REF!</definedName>
    <definedName name="ววววววววว">#REF!</definedName>
    <definedName name="ศาลปกครอง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70" l="1"/>
  <c r="E18" i="70"/>
  <c r="E17" i="70"/>
  <c r="C34" i="70"/>
  <c r="C33" i="70"/>
  <c r="H33" i="70" s="1"/>
  <c r="F33" i="70" l="1"/>
  <c r="I33" i="70" s="1"/>
  <c r="C32" i="70" l="1"/>
  <c r="F34" i="70"/>
  <c r="E32" i="70"/>
  <c r="H32" i="70"/>
  <c r="H30" i="70"/>
  <c r="F30" i="70"/>
  <c r="G29" i="70"/>
  <c r="H29" i="70" s="1"/>
  <c r="E29" i="70"/>
  <c r="F29" i="70" s="1"/>
  <c r="H28" i="70"/>
  <c r="F28" i="70"/>
  <c r="H24" i="70"/>
  <c r="F24" i="70"/>
  <c r="H23" i="70"/>
  <c r="F23" i="70"/>
  <c r="H22" i="70"/>
  <c r="F22" i="70"/>
  <c r="E21" i="70"/>
  <c r="C21" i="70"/>
  <c r="H21" i="70" s="1"/>
  <c r="E20" i="70"/>
  <c r="C20" i="70"/>
  <c r="H20" i="70" s="1"/>
  <c r="C19" i="70"/>
  <c r="H19" i="70" s="1"/>
  <c r="C18" i="70"/>
  <c r="H18" i="70" s="1"/>
  <c r="C17" i="70"/>
  <c r="H17" i="70" s="1"/>
  <c r="H15" i="70"/>
  <c r="I15" i="70" s="1"/>
  <c r="C14" i="70"/>
  <c r="H14" i="70" s="1"/>
  <c r="I14" i="70" s="1"/>
  <c r="C13" i="70"/>
  <c r="H13" i="70" s="1"/>
  <c r="I13" i="70" s="1"/>
  <c r="C12" i="70"/>
  <c r="H12" i="70" s="1"/>
  <c r="A10" i="65"/>
  <c r="A9" i="65"/>
  <c r="A8" i="65"/>
  <c r="A7" i="65"/>
  <c r="F32" i="70" l="1"/>
  <c r="E35" i="70" s="1"/>
  <c r="F35" i="70" s="1"/>
  <c r="G35" i="70" s="1"/>
  <c r="H35" i="70" s="1"/>
  <c r="I35" i="70" s="1"/>
  <c r="I24" i="70"/>
  <c r="I28" i="70"/>
  <c r="F17" i="70"/>
  <c r="F20" i="70"/>
  <c r="I20" i="70" s="1"/>
  <c r="H34" i="70"/>
  <c r="I34" i="70" s="1"/>
  <c r="I22" i="70"/>
  <c r="I30" i="70"/>
  <c r="F19" i="70"/>
  <c r="I19" i="70" s="1"/>
  <c r="F21" i="70"/>
  <c r="I21" i="70" s="1"/>
  <c r="I23" i="70"/>
  <c r="I29" i="70"/>
  <c r="I12" i="70"/>
  <c r="F18" i="70"/>
  <c r="I18" i="70" s="1"/>
  <c r="I32" i="70"/>
  <c r="E36" i="70"/>
  <c r="F36" i="70" s="1"/>
  <c r="G36" i="70" s="1"/>
  <c r="H36" i="70" s="1"/>
  <c r="I36" i="70" s="1"/>
  <c r="E37" i="70"/>
  <c r="F37" i="70" s="1"/>
  <c r="G37" i="70" s="1"/>
  <c r="H37" i="70" s="1"/>
  <c r="I37" i="70" s="1"/>
  <c r="A6" i="70"/>
  <c r="A5" i="70"/>
  <c r="A4" i="70"/>
  <c r="A3" i="70"/>
  <c r="A2" i="70"/>
  <c r="A9" i="62"/>
  <c r="A7" i="62"/>
  <c r="A5" i="62"/>
  <c r="A4" i="62"/>
  <c r="A3" i="62"/>
  <c r="A9" i="63"/>
  <c r="A7" i="63"/>
  <c r="A5" i="63"/>
  <c r="A4" i="63"/>
  <c r="B13" i="63"/>
  <c r="B13" i="62"/>
  <c r="A6" i="62"/>
  <c r="E26" i="70" l="1"/>
  <c r="F26" i="70" s="1"/>
  <c r="G26" i="70" s="1"/>
  <c r="H26" i="70" s="1"/>
  <c r="I26" i="70" s="1"/>
  <c r="I17" i="70"/>
  <c r="E27" i="70"/>
  <c r="F27" i="70" s="1"/>
  <c r="G27" i="70" s="1"/>
  <c r="H27" i="70" s="1"/>
  <c r="I27" i="70" s="1"/>
  <c r="E25" i="70"/>
  <c r="F25" i="70" s="1"/>
  <c r="G25" i="70" s="1"/>
  <c r="H25" i="70" s="1"/>
  <c r="G4" i="70"/>
  <c r="H39" i="70" l="1"/>
  <c r="F39" i="70"/>
  <c r="I25" i="70"/>
  <c r="I39" i="70" l="1"/>
  <c r="C13" i="62" s="1"/>
  <c r="E13" i="62" s="1"/>
  <c r="E26" i="62" s="1"/>
  <c r="C13" i="63" s="1"/>
  <c r="C21" i="63" s="1"/>
  <c r="C22" i="63" s="1"/>
  <c r="B24" i="63" s="1"/>
</calcChain>
</file>

<file path=xl/sharedStrings.xml><?xml version="1.0" encoding="utf-8"?>
<sst xmlns="http://schemas.openxmlformats.org/spreadsheetml/2006/main" count="189" uniqueCount="125">
  <si>
    <t>สรุป</t>
  </si>
  <si>
    <t>ค่าแรงงาน</t>
  </si>
  <si>
    <t>ค่าก่อสร้าง</t>
  </si>
  <si>
    <t>Factor F</t>
  </si>
  <si>
    <t>จำนวน</t>
  </si>
  <si>
    <t>หน่วย</t>
  </si>
  <si>
    <t>จำนวนเงิน</t>
  </si>
  <si>
    <t>หมายเหตุ</t>
  </si>
  <si>
    <t>ตร.ม.</t>
  </si>
  <si>
    <t>เมตร</t>
  </si>
  <si>
    <t>ค่าวัสดุและแรงงาน</t>
  </si>
  <si>
    <t>ราคาต่อหน่วย</t>
  </si>
  <si>
    <t xml:space="preserve">                                                                                                                                  </t>
  </si>
  <si>
    <t>ลำดับที่</t>
  </si>
  <si>
    <t>รายการ</t>
  </si>
  <si>
    <t xml:space="preserve">                  </t>
  </si>
  <si>
    <t xml:space="preserve"> </t>
  </si>
  <si>
    <t>แบบเลขที่</t>
  </si>
  <si>
    <t>หน่วย : บาท</t>
  </si>
  <si>
    <t xml:space="preserve">แบบเลขที่                                                                         </t>
  </si>
  <si>
    <t xml:space="preserve"> แบบ ปร. 5 (ก)</t>
  </si>
  <si>
    <t>รวมค่าก่อสร้าง</t>
  </si>
  <si>
    <t>ค่างานต้นทุน</t>
  </si>
  <si>
    <t>แบบสรุปราคากลางงานก่อสร้างอาคาร</t>
  </si>
  <si>
    <t>ค่าวัสดุ</t>
  </si>
  <si>
    <t>รวม</t>
  </si>
  <si>
    <t>(ระบุรายการค่าใช้จ่ายพิเศษตามข้อกำหนดฯ)</t>
  </si>
  <si>
    <t>ที่</t>
  </si>
  <si>
    <t>รายการค่าใช้จ่าย</t>
  </si>
  <si>
    <t>รวมค่าใช้จ่าย</t>
  </si>
  <si>
    <t>ค่าภาษีมูลค่าเพิ่ม</t>
  </si>
  <si>
    <t>ค่าใช้จ่ายรวมภาษีมูลค่าเพิ่ม</t>
  </si>
  <si>
    <t>(สำหรับรายการที่มีภาษีมูลค่าเพิ่ม)</t>
  </si>
  <si>
    <t>1. แบบฟอร์มนี้ ผู้มีหน้าที่คำนวณราคากลางสามารถปรับปรุง เปลี่ยนแปลง และปรับใช้ได้ตามความเหมาะสม</t>
  </si>
  <si>
    <t xml:space="preserve">    และสอดคล้องตามข้อมูลข้อเท็จจริงสำหรับค่าใช้จ่ายพิเศษตามข้อกำหนดฯ  แต่ละรายการ</t>
  </si>
  <si>
    <t>2. การคำนวณค่าใช้จ่ายพิเศษตามข้อกำหนดฯ  ให้ผู้มีหน้าที่คำนวณราคากลางคำนวณตามข้อเท็จจริง</t>
  </si>
  <si>
    <t xml:space="preserve">    รายการใดต้องชำระภาษีมูลค่าเพิ่ม ให้รวมค่าภาษีมูลค่าเพิ่มด้วย</t>
  </si>
  <si>
    <t>หน้าที่  ..../....</t>
  </si>
  <si>
    <t>แบบแสดงรายการ ปริมาณงาน และราคา</t>
  </si>
  <si>
    <t xml:space="preserve">  เงื่อนไขการใช้ตาราง Factor F</t>
  </si>
  <si>
    <t>แบบสรุปค่าก่อสร้าง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</si>
  <si>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</si>
  <si>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</si>
  <si>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                    ราคากลาง</t>
  </si>
  <si>
    <t>รวมค่าก่อสร้างทั้งโครงการ/งานก่อสร้าง</t>
  </si>
  <si>
    <t>ตัว</t>
  </si>
  <si>
    <t>เหมา</t>
  </si>
  <si>
    <t>แบบ ปร. 4 และ ปร. 5  ที่แนบ          มีจำนวน     1     ชุด</t>
  </si>
  <si>
    <t xml:space="preserve">               แบบ ปร.6   แผ่นที่ 1/1</t>
  </si>
  <si>
    <t>เงินล่วงหน้าจ่าย........0...…...%</t>
  </si>
  <si>
    <t>เงินประกันผลงานหัก.....0..….%</t>
  </si>
  <si>
    <t>ภาษีมูลค่าเพิ่ม..........7....……%</t>
  </si>
  <si>
    <t>งาน</t>
  </si>
  <si>
    <t>1.  เหตุผลและความจำเป็นที่ต้องมีค่าใช้จ่ายพิเศษตามข้อกำหนดฯ รายการนี้</t>
  </si>
  <si>
    <t>2.  รายละเอียดการคำนวณ</t>
  </si>
  <si>
    <t>***</t>
  </si>
  <si>
    <t xml:space="preserve"> 1.ราคาวัสดก่อสร้างอ้างอิงจาก:</t>
  </si>
  <si>
    <t xml:space="preserve">   ** ราคามาตรฐานที่สำนักงบประมาณหรือหน่วยงานกลางอื่นกำหนด</t>
  </si>
  <si>
    <t xml:space="preserve"> 3.การประมาณราคาทั้งปริมาณและราคาต่อหน่วยเป็นการประมาณซึ่งอาจมีความคลาดเคลื่อน โดยผู้เสนอราคาต้องประมาณการเองอย่างละเอียดและไม่สามารถเรียกร้องได้</t>
  </si>
  <si>
    <t>**</t>
  </si>
  <si>
    <t>*</t>
  </si>
  <si>
    <t xml:space="preserve">  --</t>
  </si>
  <si>
    <t xml:space="preserve"> 2.ราคาค่าแรงอ้างอิงจากบัญชีค่าแรง/ดำเนินการ สำหรับการถอดแบบคำนวณราคากลางงานก่อสร้าง กรมบัญชีกลาง ตาม ว135 ลว 3 มีนาคม 2566</t>
  </si>
  <si>
    <t xml:space="preserve">  *** ราคาที่ได้มาจากการสืบราคาจากท้องตลาด</t>
  </si>
  <si>
    <t xml:space="preserve">    * ราคาที่ได้มาจากการคำนวณตามหลักเกณฑ์ที่คณะกรรมการราคากลางกำหนด</t>
  </si>
  <si>
    <t xml:space="preserve">  **** ราคาที่เคยซื้อหรือจ้างครั้งหลังสุดภายในระยะเวลาสองปีงบประมาณ</t>
  </si>
  <si>
    <t xml:space="preserve">  ***** ราคาอื่นใดตามหลักเกณฑ์ วิธีการ หรือแนวทางปฎิบัติของหน่วยงานของรัฐนั้นๆ</t>
  </si>
  <si>
    <t>แบบ  ปร. 4     ที่แนบ      มีจำนวน  2  หน้า</t>
  </si>
  <si>
    <t>คณะกรรมการกำหนดราคากลาง</t>
  </si>
  <si>
    <t>..........................................</t>
  </si>
  <si>
    <t>ประธานกรรมการ</t>
  </si>
  <si>
    <t>หน่วยงานเจ้าของโครงการ : สำนักงานบริหารสินทรัพย์  มหาวิทยาลัยเทคโนโลยีราชมงคลอีสาน</t>
  </si>
  <si>
    <t>หน่วยงานเจ้าของโครงการ : คณะนวัตกรรมและเทคโนโลยีการเกษตร  มหาวิทยาลัยเทคโนโลยีราชมงคลอีสาน</t>
  </si>
  <si>
    <t>กลุ่มงาน : งานก่อสร้าง</t>
  </si>
  <si>
    <t>กลุ่มงาน : งานปรับปรุงอาคาร</t>
  </si>
  <si>
    <t>สถานที่ก่อสร้าง : 77 หมู่7 ตำบลหนองระเวียง  อำเภอเมืองนครราชสีมา  จังหวัดนครราชสีมา</t>
  </si>
  <si>
    <t>สถานที่ก่อสร้าง : 744 ถนนสุรนารายณ์ ตำบลในเมือง อำเภอเมืองนครราชสีมา จังหวัดนครราชสีมา</t>
  </si>
  <si>
    <t>ดอกเบี้ยเงินกู้..........7.....……%</t>
  </si>
  <si>
    <t>หน่วยงานเจ้าของโครงการ : กองพัฒนานักศึกษา  มหาวิทยาลัยเทคโนโลยีราชมงคลอีสาน</t>
  </si>
  <si>
    <t>รวมเงิน หมวดปรับปรุงงานท่อประปา</t>
  </si>
  <si>
    <t>งานรื้อถอนท่อระบบประปา (ท่อเหล็กเดิม ชั้นดาดฟ้า)</t>
  </si>
  <si>
    <t>งานเดินท่อระบบประปาและท่อยืนภายใน SHAFT (PVC 13.5)</t>
  </si>
  <si>
    <t xml:space="preserve">  - CW ⌀ 1 1/2" (Fl.2 - Fl.5)</t>
  </si>
  <si>
    <t xml:space="preserve">  - CW ⌀ 2" (Fl.6 - Fl.8)</t>
  </si>
  <si>
    <t xml:space="preserve">  - CW ⌀ 3" (ท่อประปาแนวราบ ใต้หลังคา)</t>
  </si>
  <si>
    <t xml:space="preserve">  - CW ⌀ 4" (ท่อประปาแนวราบ ใต้หลังคา)</t>
  </si>
  <si>
    <t xml:space="preserve">  - CW ⌀ 6" (ท่อประปาแนวราบ ใต้หลังคา)</t>
  </si>
  <si>
    <t xml:space="preserve"> - Butterfly Valve 3" (พร้อมข้อต่อหน้าแปลน PVC)</t>
  </si>
  <si>
    <t xml:space="preserve"> - Butterfly Valve 4" (พร้อมข้อต่อหน้าแปลน PVC)</t>
  </si>
  <si>
    <t xml:space="preserve"> - Butterfly Valve 6" (พร้อมข้อต่อหน้าแปลน PVC)</t>
  </si>
  <si>
    <t xml:space="preserve"> - Fitting&amp;ACC</t>
  </si>
  <si>
    <t xml:space="preserve"> - Support / Hangers</t>
  </si>
  <si>
    <t xml:space="preserve"> - งานทดสอบ ทำความสะอาด ทาสีทำสัญลักษณ์ท่อ</t>
  </si>
  <si>
    <t xml:space="preserve"> - งานเจาะสกัด Coring พื้น/ผนัง เพื่อเปลี่ยนท่อ</t>
  </si>
  <si>
    <t>งานก่ออิฐมวลเบา ฉาบเรียบ</t>
  </si>
  <si>
    <t>งานทาสีผนัง</t>
  </si>
  <si>
    <t>งานเดินท่อระบบประปา เดินท่อลอยภายในห้องน้ำ (PVC 13.5)</t>
  </si>
  <si>
    <t xml:space="preserve">  - CW ⌀ 1/2" (ท่อสีขาว)</t>
  </si>
  <si>
    <t xml:space="preserve"> - Ball Valve 1/2" (PVC สีขาว)</t>
  </si>
  <si>
    <t xml:space="preserve"> - Support</t>
  </si>
  <si>
    <t xml:space="preserve"> - งานทดสอบ ทำความสะอาด</t>
  </si>
  <si>
    <t>งานทุบรื้อถอนผนังเดิม เพื่อขนย้ายอุปกรณ์(ขนทิ้งภายนอกมหาลัย)</t>
  </si>
  <si>
    <t xml:space="preserve">     ...........................................                                                              </t>
  </si>
  <si>
    <t xml:space="preserve">      (นายสายันต์ ขอนพุดซา)                                     </t>
  </si>
  <si>
    <t xml:space="preserve">      (นายเทอดพงษ์ ไชยณรงค์)                              </t>
  </si>
  <si>
    <t>...........................................</t>
  </si>
  <si>
    <t>กรรมการ</t>
  </si>
  <si>
    <t>กรรมการและเลขานุการ</t>
  </si>
  <si>
    <t>(นางสาวสุวรรณี ทนงสำโรง พลเสน)</t>
  </si>
  <si>
    <t xml:space="preserve">(นายเทอดพงษ์ ไชยณรงค์)   </t>
  </si>
  <si>
    <t>(นายสายันต์ ขอนพุดซา)</t>
  </si>
  <si>
    <t xml:space="preserve">                กรรมการ</t>
  </si>
  <si>
    <t xml:space="preserve">       กรรมการและเลขานุการ</t>
  </si>
  <si>
    <t>หมวดปรับปรุงงานท่อน้ำประปา</t>
  </si>
  <si>
    <t xml:space="preserve">                                                                                         </t>
  </si>
  <si>
    <t xml:space="preserve">(นางสาวสุวรรณี ทนงสำโรง พลเสน) </t>
  </si>
  <si>
    <t xml:space="preserve">                                                                          </t>
  </si>
  <si>
    <t xml:space="preserve">                                                                                                                  </t>
  </si>
  <si>
    <t xml:space="preserve"> ...........................................  </t>
  </si>
  <si>
    <t>ชื่อโครงการ : สำหรับจ้างซ่อมแซมระบบน้ำประปา หอพักนักศึกษา จำนวน 1 งาน</t>
  </si>
  <si>
    <t xml:space="preserve"> - Ball Valve 1/2" (ภายในช่องชาร์ป)</t>
  </si>
  <si>
    <t xml:space="preserve">  - ท่อ 3" (รื้อขนไป)</t>
  </si>
  <si>
    <t xml:space="preserve">  - ท่อ 4" (รื้อขนไป)</t>
  </si>
  <si>
    <t xml:space="preserve">  - ท่อ 6" (รื้อขนไป)</t>
  </si>
  <si>
    <t>คำนวณราคากลาง : โดยคณะกรรมการกำหนดราคากลาง  เมื่อวันที่ 27  เดือน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</si>
</sst>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฿&quot;* #,##0_-;\-&quot;฿&quot;* #,##0_-;_-&quot;฿&quot;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\t0.00E+00"/>
    <numFmt numFmtId="167" formatCode="&quot;฿&quot;\t#,##0_);\(&quot;฿&quot;\t#,##0\)"/>
    <numFmt numFmtId="168" formatCode="m/d/yy\ hh:mm"/>
    <numFmt numFmtId="169" formatCode="_(&quot;$&quot;* #,##0.000_);_(&quot;$&quot;* \(#,##0.000\);_(&quot;$&quot;* &quot;-&quot;??_);_(@_)"/>
    <numFmt numFmtId="170" formatCode="_(&quot;$&quot;* #,##0.0000_);_(&quot;$&quot;* \(#,##0.0000\);_(&quot;$&quot;* &quot;-&quot;??_);_(@_)"/>
    <numFmt numFmtId="171" formatCode="#,##0.0_);\(#,##0.0\)"/>
    <numFmt numFmtId="172" formatCode="0.0&quot;  &quot;"/>
    <numFmt numFmtId="173" formatCode="_-* #,##0.00000_-;\-* #,##0.00000_-;_-* &quot;-&quot;?????_-;_-@_-"/>
    <numFmt numFmtId="174" formatCode="#,##0.000000&quot; &quot;"/>
    <numFmt numFmtId="175" formatCode="#,###&quot;   &quot;"/>
    <numFmt numFmtId="176" formatCode="General_)"/>
    <numFmt numFmtId="177" formatCode="dd\-mm\-yy"/>
    <numFmt numFmtId="178" formatCode="_(* #,##0.0000_);_(* \(#,##0.0000\);_(* &quot;-&quot;??_);_(@_)"/>
    <numFmt numFmtId="180" formatCode="0.0"/>
  </numFmts>
  <fonts count="54">
    <font>
      <sz val="14"/>
      <name val="AngsanaUPC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EucrosiaUPC"/>
      <family val="2"/>
      <charset val="222"/>
    </font>
    <font>
      <sz val="14"/>
      <name val="AngsanaUPC"/>
      <family val="1"/>
    </font>
    <font>
      <sz val="14"/>
      <name val="AngsanaUPC"/>
      <family val="1"/>
    </font>
    <font>
      <sz val="14"/>
      <name val="SV Rojchana"/>
    </font>
    <font>
      <sz val="10"/>
      <name val="Arial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2"/>
      <name val="????"/>
      <charset val="136"/>
    </font>
    <font>
      <sz val="10"/>
      <name val="Helv"/>
      <family val="2"/>
    </font>
    <font>
      <sz val="11"/>
      <name val="??"/>
      <family val="1"/>
    </font>
    <font>
      <sz val="14"/>
      <name val="Cordia New"/>
      <family val="3"/>
    </font>
    <font>
      <sz val="12"/>
      <name val="Times New Roman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ngsanaUPC"/>
      <family val="1"/>
    </font>
    <font>
      <b/>
      <sz val="12"/>
      <name val="Arial"/>
      <family val="2"/>
    </font>
    <font>
      <b/>
      <i/>
      <sz val="18"/>
      <color indexed="28"/>
      <name val="AngsanaUPC"/>
      <family val="1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sz val="7"/>
      <name val="Small Fonts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3333FF"/>
      <name val="TH SarabunPSK"/>
      <family val="2"/>
    </font>
    <font>
      <sz val="16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0000CC"/>
      <name val="TH SarabunPSK"/>
      <family val="2"/>
    </font>
    <font>
      <b/>
      <sz val="16"/>
      <name val="TH SarabunPSK"/>
      <family val="2"/>
    </font>
    <font>
      <b/>
      <sz val="16"/>
      <color rgb="FF333399"/>
      <name val="TH SarabunPSK"/>
      <family val="2"/>
    </font>
    <font>
      <sz val="16"/>
      <color theme="1"/>
      <name val="TH SarabunPSK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sz val="14"/>
      <name val="TH SarabunPSK"/>
      <family val="2"/>
      <charset val="22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6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CC"/>
      <name val="TH Sarabun New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EA7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8" fillId="0" borderId="0">
      <alignment vertical="center"/>
    </xf>
    <xf numFmtId="176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4" fillId="0" borderId="0"/>
    <xf numFmtId="0" fontId="17" fillId="0" borderId="0"/>
    <xf numFmtId="9" fontId="9" fillId="2" borderId="0"/>
    <xf numFmtId="0" fontId="18" fillId="3" borderId="1">
      <alignment horizontal="centerContinuous" vertical="top"/>
    </xf>
    <xf numFmtId="0" fontId="9" fillId="0" borderId="0" applyFill="0" applyBorder="0" applyAlignment="0"/>
    <xf numFmtId="171" fontId="13" fillId="0" borderId="0" applyFill="0" applyBorder="0" applyAlignment="0"/>
    <xf numFmtId="0" fontId="16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69" fontId="7" fillId="0" borderId="0" applyFill="0" applyBorder="0" applyAlignment="0"/>
    <xf numFmtId="172" fontId="10" fillId="0" borderId="0" applyFill="0" applyBorder="0" applyAlignment="0"/>
    <xf numFmtId="171" fontId="13" fillId="0" borderId="0" applyFill="0" applyBorder="0" applyAlignment="0"/>
    <xf numFmtId="169" fontId="7" fillId="0" borderId="0" applyFont="0" applyFill="0" applyBorder="0" applyAlignment="0" applyProtection="0"/>
    <xf numFmtId="0" fontId="18" fillId="3" borderId="1">
      <alignment horizontal="centerContinuous" vertical="top"/>
    </xf>
    <xf numFmtId="171" fontId="13" fillId="0" borderId="0" applyFont="0" applyFill="0" applyBorder="0" applyAlignment="0" applyProtection="0"/>
    <xf numFmtId="14" fontId="21" fillId="0" borderId="0" applyFill="0" applyBorder="0" applyAlignment="0"/>
    <xf numFmtId="15" fontId="22" fillId="4" borderId="0">
      <alignment horizontal="centerContinuous"/>
    </xf>
    <xf numFmtId="169" fontId="7" fillId="0" borderId="0" applyFill="0" applyBorder="0" applyAlignment="0"/>
    <xf numFmtId="171" fontId="13" fillId="0" borderId="0" applyFill="0" applyBorder="0" applyAlignment="0"/>
    <xf numFmtId="169" fontId="7" fillId="0" borderId="0" applyFill="0" applyBorder="0" applyAlignment="0"/>
    <xf numFmtId="172" fontId="10" fillId="0" borderId="0" applyFill="0" applyBorder="0" applyAlignment="0"/>
    <xf numFmtId="171" fontId="13" fillId="0" borderId="0" applyFill="0" applyBorder="0" applyAlignment="0"/>
    <xf numFmtId="38" fontId="19" fillId="3" borderId="0" applyNumberFormat="0" applyBorder="0" applyAlignment="0" applyProtection="0"/>
    <xf numFmtId="0" fontId="23" fillId="0" borderId="2" applyNumberFormat="0" applyAlignment="0" applyProtection="0">
      <alignment horizontal="left" vertical="center"/>
    </xf>
    <xf numFmtId="0" fontId="23" fillId="0" borderId="3">
      <alignment horizontal="left" vertical="center"/>
    </xf>
    <xf numFmtId="10" fontId="19" fillId="5" borderId="4" applyNumberFormat="0" applyBorder="0" applyAlignment="0" applyProtection="0"/>
    <xf numFmtId="169" fontId="7" fillId="0" borderId="0" applyFill="0" applyBorder="0" applyAlignment="0"/>
    <xf numFmtId="171" fontId="13" fillId="0" borderId="0" applyFill="0" applyBorder="0" applyAlignment="0"/>
    <xf numFmtId="169" fontId="7" fillId="0" borderId="0" applyFill="0" applyBorder="0" applyAlignment="0"/>
    <xf numFmtId="172" fontId="10" fillId="0" borderId="0" applyFill="0" applyBorder="0" applyAlignment="0"/>
    <xf numFmtId="171" fontId="13" fillId="0" borderId="0" applyFill="0" applyBorder="0" applyAlignment="0"/>
    <xf numFmtId="173" fontId="6" fillId="0" borderId="0"/>
    <xf numFmtId="0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7" fillId="0" borderId="0" applyFill="0" applyBorder="0" applyAlignment="0"/>
    <xf numFmtId="171" fontId="13" fillId="0" borderId="0" applyFill="0" applyBorder="0" applyAlignment="0"/>
    <xf numFmtId="169" fontId="7" fillId="0" borderId="0" applyFill="0" applyBorder="0" applyAlignment="0"/>
    <xf numFmtId="172" fontId="10" fillId="0" borderId="0" applyFill="0" applyBorder="0" applyAlignment="0"/>
    <xf numFmtId="171" fontId="13" fillId="0" borderId="0" applyFill="0" applyBorder="0" applyAlignment="0"/>
    <xf numFmtId="0" fontId="24" fillId="2" borderId="0"/>
    <xf numFmtId="49" fontId="21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7" applyNumberFormat="0" applyFont="0" applyBorder="0" applyAlignment="0" applyProtection="0"/>
    <xf numFmtId="43" fontId="25" fillId="0" borderId="0" applyFont="0" applyFill="0" applyBorder="0" applyAlignment="0" applyProtection="0"/>
    <xf numFmtId="37" fontId="28" fillId="0" borderId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6" fillId="0" borderId="0"/>
    <xf numFmtId="43" fontId="9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25" xfId="0" applyFont="1" applyBorder="1"/>
    <xf numFmtId="0" fontId="33" fillId="0" borderId="0" xfId="0" applyFont="1" applyAlignment="1">
      <alignment horizontal="center"/>
    </xf>
    <xf numFmtId="0" fontId="32" fillId="0" borderId="7" xfId="0" applyFont="1" applyBorder="1"/>
    <xf numFmtId="0" fontId="33" fillId="0" borderId="7" xfId="0" applyFont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32" fillId="13" borderId="4" xfId="0" applyFont="1" applyFill="1" applyBorder="1" applyAlignment="1">
      <alignment horizontal="center"/>
    </xf>
    <xf numFmtId="0" fontId="33" fillId="0" borderId="28" xfId="0" applyFont="1" applyBorder="1"/>
    <xf numFmtId="0" fontId="33" fillId="0" borderId="12" xfId="0" applyFont="1" applyBorder="1"/>
    <xf numFmtId="0" fontId="33" fillId="0" borderId="29" xfId="0" applyFont="1" applyBorder="1"/>
    <xf numFmtId="0" fontId="33" fillId="0" borderId="21" xfId="0" applyFont="1" applyBorder="1"/>
    <xf numFmtId="0" fontId="33" fillId="0" borderId="6" xfId="0" applyFont="1" applyBorder="1"/>
    <xf numFmtId="0" fontId="33" fillId="0" borderId="14" xfId="0" applyFont="1" applyBorder="1"/>
    <xf numFmtId="0" fontId="33" fillId="0" borderId="24" xfId="0" applyFont="1" applyBorder="1"/>
    <xf numFmtId="0" fontId="33" fillId="0" borderId="23" xfId="0" applyFont="1" applyBorder="1"/>
    <xf numFmtId="0" fontId="33" fillId="14" borderId="32" xfId="0" applyFont="1" applyFill="1" applyBorder="1"/>
    <xf numFmtId="0" fontId="33" fillId="0" borderId="33" xfId="0" applyFont="1" applyBorder="1"/>
    <xf numFmtId="0" fontId="33" fillId="0" borderId="34" xfId="0" applyFont="1" applyBorder="1"/>
    <xf numFmtId="0" fontId="32" fillId="0" borderId="26" xfId="0" applyFont="1" applyBorder="1"/>
    <xf numFmtId="0" fontId="33" fillId="9" borderId="32" xfId="0" applyFont="1" applyFill="1" applyBorder="1"/>
    <xf numFmtId="0" fontId="33" fillId="0" borderId="35" xfId="0" applyFont="1" applyBorder="1"/>
    <xf numFmtId="0" fontId="33" fillId="11" borderId="32" xfId="0" applyFont="1" applyFill="1" applyBorder="1"/>
    <xf numFmtId="165" fontId="35" fillId="0" borderId="0" xfId="60" applyNumberFormat="1" applyFont="1"/>
    <xf numFmtId="0" fontId="35" fillId="0" borderId="0" xfId="0" applyFont="1"/>
    <xf numFmtId="165" fontId="35" fillId="6" borderId="10" xfId="60" applyNumberFormat="1" applyFont="1" applyFill="1" applyBorder="1" applyAlignment="1">
      <alignment horizontal="left"/>
    </xf>
    <xf numFmtId="165" fontId="35" fillId="6" borderId="10" xfId="60" applyNumberFormat="1" applyFont="1" applyFill="1" applyBorder="1"/>
    <xf numFmtId="43" fontId="35" fillId="6" borderId="5" xfId="70" applyFont="1" applyFill="1" applyBorder="1"/>
    <xf numFmtId="0" fontId="35" fillId="0" borderId="0" xfId="0" applyFont="1" applyAlignment="1">
      <alignment horizontal="left"/>
    </xf>
    <xf numFmtId="0" fontId="38" fillId="0" borderId="0" xfId="0" applyFont="1"/>
    <xf numFmtId="0" fontId="36" fillId="0" borderId="0" xfId="0" applyFont="1" applyAlignment="1">
      <alignment horizontal="center"/>
    </xf>
    <xf numFmtId="165" fontId="35" fillId="6" borderId="7" xfId="60" applyNumberFormat="1" applyFont="1" applyFill="1" applyBorder="1"/>
    <xf numFmtId="165" fontId="35" fillId="6" borderId="0" xfId="60" applyNumberFormat="1" applyFont="1" applyFill="1" applyBorder="1" applyAlignment="1">
      <alignment horizontal="center"/>
    </xf>
    <xf numFmtId="165" fontId="35" fillId="6" borderId="11" xfId="60" applyNumberFormat="1" applyFont="1" applyFill="1" applyBorder="1" applyAlignment="1">
      <alignment horizontal="center"/>
    </xf>
    <xf numFmtId="165" fontId="35" fillId="6" borderId="5" xfId="60" applyNumberFormat="1" applyFont="1" applyFill="1" applyBorder="1" applyAlignment="1">
      <alignment horizontal="center"/>
    </xf>
    <xf numFmtId="165" fontId="35" fillId="6" borderId="13" xfId="60" applyNumberFormat="1" applyFont="1" applyFill="1" applyBorder="1"/>
    <xf numFmtId="165" fontId="35" fillId="6" borderId="5" xfId="60" applyNumberFormat="1" applyFont="1" applyFill="1" applyBorder="1"/>
    <xf numFmtId="165" fontId="35" fillId="6" borderId="5" xfId="60" applyNumberFormat="1" applyFont="1" applyFill="1" applyBorder="1" applyAlignment="1">
      <alignment horizontal="left"/>
    </xf>
    <xf numFmtId="165" fontId="35" fillId="6" borderId="25" xfId="60" applyNumberFormat="1" applyFont="1" applyFill="1" applyBorder="1"/>
    <xf numFmtId="178" fontId="35" fillId="6" borderId="5" xfId="60" applyNumberFormat="1" applyFont="1" applyFill="1" applyBorder="1"/>
    <xf numFmtId="43" fontId="35" fillId="6" borderId="5" xfId="60" applyNumberFormat="1" applyFont="1" applyFill="1" applyBorder="1"/>
    <xf numFmtId="164" fontId="35" fillId="6" borderId="5" xfId="60" applyNumberFormat="1" applyFont="1" applyFill="1" applyBorder="1" applyAlignment="1">
      <alignment horizontal="left"/>
    </xf>
    <xf numFmtId="165" fontId="35" fillId="6" borderId="26" xfId="60" applyNumberFormat="1" applyFont="1" applyFill="1" applyBorder="1"/>
    <xf numFmtId="165" fontId="38" fillId="8" borderId="27" xfId="60" applyNumberFormat="1" applyFont="1" applyFill="1" applyBorder="1" applyAlignment="1">
      <alignment horizontal="center"/>
    </xf>
    <xf numFmtId="165" fontId="35" fillId="8" borderId="5" xfId="60" applyNumberFormat="1" applyFont="1" applyFill="1" applyBorder="1"/>
    <xf numFmtId="165" fontId="35" fillId="8" borderId="5" xfId="60" applyNumberFormat="1" applyFont="1" applyFill="1" applyBorder="1" applyAlignment="1">
      <alignment horizontal="left"/>
    </xf>
    <xf numFmtId="165" fontId="35" fillId="8" borderId="25" xfId="60" applyNumberFormat="1" applyFont="1" applyFill="1" applyBorder="1" applyAlignment="1">
      <alignment horizontal="left"/>
    </xf>
    <xf numFmtId="165" fontId="35" fillId="6" borderId="24" xfId="60" applyNumberFormat="1" applyFont="1" applyFill="1" applyBorder="1"/>
    <xf numFmtId="43" fontId="35" fillId="6" borderId="25" xfId="60" applyNumberFormat="1" applyFont="1" applyFill="1" applyBorder="1"/>
    <xf numFmtId="43" fontId="35" fillId="12" borderId="9" xfId="70" applyFont="1" applyFill="1" applyBorder="1"/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65" fontId="35" fillId="6" borderId="0" xfId="60" applyNumberFormat="1" applyFont="1" applyFill="1" applyBorder="1" applyAlignment="1">
      <alignment vertical="center"/>
    </xf>
    <xf numFmtId="165" fontId="35" fillId="0" borderId="0" xfId="60" quotePrefix="1" applyNumberFormat="1" applyFont="1" applyBorder="1" applyAlignment="1">
      <alignment horizontal="left" vertical="center"/>
    </xf>
    <xf numFmtId="165" fontId="35" fillId="0" borderId="0" xfId="60" applyNumberFormat="1" applyFont="1" applyBorder="1" applyAlignment="1">
      <alignment vertical="center"/>
    </xf>
    <xf numFmtId="165" fontId="40" fillId="6" borderId="0" xfId="60" quotePrefix="1" applyNumberFormat="1" applyFont="1" applyFill="1" applyBorder="1" applyAlignment="1">
      <alignment vertical="center"/>
    </xf>
    <xf numFmtId="165" fontId="35" fillId="6" borderId="0" xfId="60" applyNumberFormat="1" applyFont="1" applyFill="1" applyBorder="1" applyAlignment="1">
      <alignment horizontal="center" vertical="center"/>
    </xf>
    <xf numFmtId="165" fontId="35" fillId="0" borderId="0" xfId="60" applyNumberFormat="1" applyFont="1" applyBorder="1" applyAlignment="1">
      <alignment horizontal="left" vertical="center"/>
    </xf>
    <xf numFmtId="165" fontId="31" fillId="6" borderId="13" xfId="60" applyNumberFormat="1" applyFont="1" applyFill="1" applyBorder="1"/>
    <xf numFmtId="43" fontId="30" fillId="0" borderId="0" xfId="7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43" fontId="33" fillId="0" borderId="10" xfId="0" applyNumberFormat="1" applyFont="1" applyBorder="1" applyAlignment="1">
      <alignment horizontal="left"/>
    </xf>
    <xf numFmtId="0" fontId="41" fillId="0" borderId="6" xfId="69" applyFont="1" applyBorder="1" applyAlignment="1">
      <alignment horizontal="center" vertical="center"/>
    </xf>
    <xf numFmtId="0" fontId="41" fillId="0" borderId="6" xfId="69" applyFont="1" applyBorder="1"/>
    <xf numFmtId="43" fontId="42" fillId="0" borderId="6" xfId="83" applyFont="1" applyBorder="1" applyAlignment="1">
      <alignment horizontal="center"/>
    </xf>
    <xf numFmtId="0" fontId="42" fillId="0" borderId="6" xfId="69" applyFont="1" applyBorder="1"/>
    <xf numFmtId="0" fontId="42" fillId="0" borderId="6" xfId="69" applyFont="1" applyBorder="1" applyAlignment="1">
      <alignment horizontal="center" vertical="center"/>
    </xf>
    <xf numFmtId="0" fontId="43" fillId="0" borderId="6" xfId="69" applyFont="1" applyBorder="1" applyAlignment="1">
      <alignment horizontal="center"/>
    </xf>
    <xf numFmtId="180" fontId="42" fillId="0" borderId="6" xfId="69" applyNumberFormat="1" applyFont="1" applyBorder="1" applyAlignment="1">
      <alignment horizontal="center" vertical="center"/>
    </xf>
    <xf numFmtId="43" fontId="41" fillId="0" borderId="0" xfId="70" applyFont="1" applyAlignment="1">
      <alignment horizontal="left" vertical="center"/>
    </xf>
    <xf numFmtId="43" fontId="41" fillId="0" borderId="0" xfId="70" applyFont="1" applyAlignment="1">
      <alignment vertical="center"/>
    </xf>
    <xf numFmtId="43" fontId="42" fillId="0" borderId="7" xfId="70" applyFont="1" applyFill="1" applyBorder="1" applyAlignment="1">
      <alignment horizontal="center" vertical="center"/>
    </xf>
    <xf numFmtId="43" fontId="42" fillId="0" borderId="7" xfId="70" applyFont="1" applyFill="1" applyBorder="1" applyAlignment="1">
      <alignment horizontal="left" vertical="center"/>
    </xf>
    <xf numFmtId="43" fontId="42" fillId="0" borderId="0" xfId="70" applyFont="1" applyAlignment="1">
      <alignment horizontal="left" vertical="center"/>
    </xf>
    <xf numFmtId="43" fontId="42" fillId="0" borderId="0" xfId="70" applyFont="1" applyAlignment="1">
      <alignment vertical="center"/>
    </xf>
    <xf numFmtId="43" fontId="42" fillId="0" borderId="10" xfId="70" applyFont="1" applyFill="1" applyBorder="1" applyAlignment="1">
      <alignment horizontal="center" vertical="center"/>
    </xf>
    <xf numFmtId="43" fontId="42" fillId="0" borderId="10" xfId="70" applyFont="1" applyFill="1" applyBorder="1" applyAlignment="1">
      <alignment horizontal="left" vertical="center"/>
    </xf>
    <xf numFmtId="43" fontId="42" fillId="0" borderId="10" xfId="70" applyFont="1" applyBorder="1" applyAlignment="1">
      <alignment horizontal="left" vertical="center"/>
    </xf>
    <xf numFmtId="43" fontId="41" fillId="0" borderId="0" xfId="70" applyFont="1" applyFill="1" applyAlignment="1">
      <alignment vertical="center"/>
    </xf>
    <xf numFmtId="43" fontId="42" fillId="0" borderId="0" xfId="70" applyFont="1" applyFill="1" applyAlignment="1">
      <alignment vertical="center"/>
    </xf>
    <xf numFmtId="43" fontId="42" fillId="0" borderId="0" xfId="70" applyFont="1" applyFill="1" applyAlignment="1">
      <alignment horizontal="center" vertical="center"/>
    </xf>
    <xf numFmtId="43" fontId="41" fillId="0" borderId="0" xfId="70" applyFont="1" applyFill="1" applyAlignment="1">
      <alignment horizontal="center" vertical="center"/>
    </xf>
    <xf numFmtId="43" fontId="43" fillId="0" borderId="0" xfId="70" applyFont="1" applyAlignment="1">
      <alignment vertical="center"/>
    </xf>
    <xf numFmtId="0" fontId="41" fillId="0" borderId="6" xfId="70" applyNumberFormat="1" applyFont="1" applyFill="1" applyBorder="1" applyAlignment="1">
      <alignment horizontal="center" vertical="center"/>
    </xf>
    <xf numFmtId="43" fontId="41" fillId="0" borderId="6" xfId="70" applyFont="1" applyFill="1" applyBorder="1" applyAlignment="1">
      <alignment horizontal="left" vertical="center"/>
    </xf>
    <xf numFmtId="43" fontId="42" fillId="0" borderId="6" xfId="70" applyFont="1" applyFill="1" applyBorder="1" applyAlignment="1">
      <alignment horizontal="center" vertical="center"/>
    </xf>
    <xf numFmtId="43" fontId="41" fillId="0" borderId="6" xfId="70" applyFont="1" applyFill="1" applyBorder="1" applyAlignment="1">
      <alignment horizontal="center" vertical="center"/>
    </xf>
    <xf numFmtId="0" fontId="41" fillId="18" borderId="38" xfId="70" applyNumberFormat="1" applyFont="1" applyFill="1" applyBorder="1" applyAlignment="1" applyProtection="1">
      <alignment horizontal="center" vertical="center"/>
    </xf>
    <xf numFmtId="43" fontId="41" fillId="18" borderId="38" xfId="70" applyFont="1" applyFill="1" applyBorder="1" applyAlignment="1" applyProtection="1">
      <alignment horizontal="center" vertical="center" shrinkToFit="1"/>
    </xf>
    <xf numFmtId="43" fontId="42" fillId="18" borderId="38" xfId="70" applyFont="1" applyFill="1" applyBorder="1" applyAlignment="1" applyProtection="1">
      <alignment horizontal="center" vertical="center"/>
    </xf>
    <xf numFmtId="43" fontId="41" fillId="18" borderId="38" xfId="70" applyFont="1" applyFill="1" applyBorder="1" applyAlignment="1">
      <alignment horizontal="center" vertical="center"/>
    </xf>
    <xf numFmtId="43" fontId="41" fillId="0" borderId="0" xfId="70" applyFont="1" applyAlignment="1">
      <alignment horizontal="center" vertical="center"/>
    </xf>
    <xf numFmtId="0" fontId="42" fillId="0" borderId="0" xfId="0" applyFont="1"/>
    <xf numFmtId="43" fontId="42" fillId="0" borderId="7" xfId="70" applyFont="1" applyBorder="1" applyAlignment="1">
      <alignment horizontal="left" vertical="center"/>
    </xf>
    <xf numFmtId="43" fontId="42" fillId="0" borderId="0" xfId="84" applyFont="1" applyAlignment="1">
      <alignment vertical="center"/>
    </xf>
    <xf numFmtId="165" fontId="45" fillId="6" borderId="0" xfId="60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165" fontId="47" fillId="0" borderId="0" xfId="60" applyNumberFormat="1" applyFont="1" applyAlignment="1">
      <alignment vertical="center"/>
    </xf>
    <xf numFmtId="165" fontId="47" fillId="0" borderId="0" xfId="6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165" fontId="46" fillId="6" borderId="0" xfId="60" applyNumberFormat="1" applyFont="1" applyFill="1" applyBorder="1" applyAlignment="1">
      <alignment vertical="center"/>
    </xf>
    <xf numFmtId="165" fontId="48" fillId="6" borderId="0" xfId="60" quotePrefix="1" applyNumberFormat="1" applyFont="1" applyFill="1" applyBorder="1" applyAlignment="1">
      <alignment horizontal="center" vertical="center"/>
    </xf>
    <xf numFmtId="165" fontId="48" fillId="6" borderId="0" xfId="60" quotePrefix="1" applyNumberFormat="1" applyFont="1" applyFill="1" applyBorder="1" applyAlignment="1">
      <alignment vertical="center"/>
    </xf>
    <xf numFmtId="165" fontId="47" fillId="6" borderId="0" xfId="60" applyNumberFormat="1" applyFont="1" applyFill="1" applyBorder="1" applyAlignment="1">
      <alignment horizontal="center" vertical="center"/>
    </xf>
    <xf numFmtId="165" fontId="47" fillId="0" borderId="0" xfId="60" applyNumberFormat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0" fillId="6" borderId="0" xfId="60" quotePrefix="1" applyNumberFormat="1" applyFont="1" applyFill="1" applyBorder="1" applyAlignment="1">
      <alignment vertical="center"/>
    </xf>
    <xf numFmtId="0" fontId="40" fillId="6" borderId="0" xfId="60" quotePrefix="1" applyNumberFormat="1" applyFont="1" applyFill="1" applyBorder="1" applyAlignment="1">
      <alignment horizontal="center" vertical="center"/>
    </xf>
    <xf numFmtId="165" fontId="49" fillId="0" borderId="0" xfId="60" applyNumberFormat="1" applyFont="1" applyAlignment="1">
      <alignment vertical="center"/>
    </xf>
    <xf numFmtId="165" fontId="49" fillId="0" borderId="0" xfId="60" quotePrefix="1" applyNumberFormat="1" applyFont="1" applyAlignment="1">
      <alignment horizontal="left" vertical="center"/>
    </xf>
    <xf numFmtId="165" fontId="52" fillId="0" borderId="0" xfId="60" applyNumberFormat="1" applyFont="1" applyAlignment="1">
      <alignment horizontal="center" vertical="center"/>
    </xf>
    <xf numFmtId="165" fontId="49" fillId="7" borderId="7" xfId="60" quotePrefix="1" applyNumberFormat="1" applyFont="1" applyFill="1" applyBorder="1" applyAlignment="1">
      <alignment horizontal="left" vertical="center"/>
    </xf>
    <xf numFmtId="165" fontId="49" fillId="7" borderId="7" xfId="60" applyNumberFormat="1" applyFont="1" applyFill="1" applyBorder="1" applyAlignment="1">
      <alignment vertical="center"/>
    </xf>
    <xf numFmtId="165" fontId="49" fillId="7" borderId="10" xfId="60" quotePrefix="1" applyNumberFormat="1" applyFont="1" applyFill="1" applyBorder="1" applyAlignment="1">
      <alignment horizontal="left" vertical="center"/>
    </xf>
    <xf numFmtId="165" fontId="49" fillId="7" borderId="10" xfId="60" applyNumberFormat="1" applyFont="1" applyFill="1" applyBorder="1" applyAlignment="1">
      <alignment vertical="center"/>
    </xf>
    <xf numFmtId="165" fontId="49" fillId="6" borderId="10" xfId="60" applyNumberFormat="1" applyFont="1" applyFill="1" applyBorder="1" applyAlignment="1">
      <alignment horizontal="left" vertical="center"/>
    </xf>
    <xf numFmtId="165" fontId="49" fillId="6" borderId="10" xfId="60" applyNumberFormat="1" applyFont="1" applyFill="1" applyBorder="1" applyAlignment="1">
      <alignment vertical="center"/>
    </xf>
    <xf numFmtId="165" fontId="49" fillId="7" borderId="0" xfId="60" applyNumberFormat="1" applyFont="1" applyFill="1" applyAlignment="1">
      <alignment vertical="center"/>
    </xf>
    <xf numFmtId="165" fontId="52" fillId="7" borderId="0" xfId="60" applyNumberFormat="1" applyFont="1" applyFill="1" applyAlignment="1">
      <alignment horizontal="right" vertical="center"/>
    </xf>
    <xf numFmtId="165" fontId="49" fillId="0" borderId="5" xfId="60" applyNumberFormat="1" applyFont="1" applyBorder="1" applyAlignment="1">
      <alignment vertical="center"/>
    </xf>
    <xf numFmtId="165" fontId="49" fillId="0" borderId="5" xfId="60" applyNumberFormat="1" applyFont="1" applyBorder="1" applyAlignment="1">
      <alignment horizontal="left" vertical="center"/>
    </xf>
    <xf numFmtId="43" fontId="49" fillId="6" borderId="5" xfId="70" applyFont="1" applyFill="1" applyBorder="1" applyAlignment="1">
      <alignment vertical="center"/>
    </xf>
    <xf numFmtId="165" fontId="49" fillId="0" borderId="22" xfId="60" applyNumberFormat="1" applyFont="1" applyBorder="1" applyAlignment="1">
      <alignment vertical="center"/>
    </xf>
    <xf numFmtId="165" fontId="49" fillId="0" borderId="22" xfId="60" applyNumberFormat="1" applyFont="1" applyBorder="1" applyAlignment="1">
      <alignment horizontal="left" vertical="center"/>
    </xf>
    <xf numFmtId="43" fontId="49" fillId="0" borderId="22" xfId="60" applyNumberFormat="1" applyFont="1" applyBorder="1" applyAlignment="1">
      <alignment vertical="center"/>
    </xf>
    <xf numFmtId="165" fontId="49" fillId="0" borderId="25" xfId="60" applyNumberFormat="1" applyFont="1" applyBorder="1" applyAlignment="1">
      <alignment vertical="center"/>
    </xf>
    <xf numFmtId="165" fontId="49" fillId="0" borderId="25" xfId="60" applyNumberFormat="1" applyFont="1" applyBorder="1" applyAlignment="1">
      <alignment horizontal="left" vertical="center"/>
    </xf>
    <xf numFmtId="43" fontId="49" fillId="0" borderId="25" xfId="60" applyNumberFormat="1" applyFont="1" applyBorder="1" applyAlignment="1">
      <alignment vertical="center"/>
    </xf>
    <xf numFmtId="165" fontId="52" fillId="6" borderId="8" xfId="60" applyNumberFormat="1" applyFont="1" applyFill="1" applyBorder="1" applyAlignment="1">
      <alignment horizontal="center" vertical="center"/>
    </xf>
    <xf numFmtId="43" fontId="52" fillId="8" borderId="36" xfId="60" applyNumberFormat="1" applyFont="1" applyFill="1" applyBorder="1" applyAlignment="1">
      <alignment vertical="center"/>
    </xf>
    <xf numFmtId="165" fontId="52" fillId="6" borderId="36" xfId="60" applyNumberFormat="1" applyFont="1" applyFill="1" applyBorder="1" applyAlignment="1">
      <alignment vertical="center"/>
    </xf>
    <xf numFmtId="165" fontId="52" fillId="6" borderId="22" xfId="60" applyNumberFormat="1" applyFont="1" applyFill="1" applyBorder="1" applyAlignment="1">
      <alignment horizontal="center" vertical="center"/>
    </xf>
    <xf numFmtId="43" fontId="52" fillId="16" borderId="15" xfId="70" applyFont="1" applyFill="1" applyBorder="1" applyAlignment="1">
      <alignment vertical="center"/>
    </xf>
    <xf numFmtId="165" fontId="52" fillId="6" borderId="9" xfId="60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26" xfId="0" applyFont="1" applyBorder="1" applyAlignment="1">
      <alignment vertical="center"/>
    </xf>
    <xf numFmtId="165" fontId="52" fillId="6" borderId="37" xfId="60" quotePrefix="1" applyNumberFormat="1" applyFont="1" applyFill="1" applyBorder="1" applyAlignment="1">
      <alignment vertical="center"/>
    </xf>
    <xf numFmtId="165" fontId="52" fillId="6" borderId="18" xfId="60" quotePrefix="1" applyNumberFormat="1" applyFont="1" applyFill="1" applyBorder="1" applyAlignment="1">
      <alignment vertical="center"/>
    </xf>
    <xf numFmtId="165" fontId="49" fillId="6" borderId="0" xfId="60" applyNumberFormat="1" applyFont="1" applyFill="1" applyBorder="1" applyAlignment="1">
      <alignment vertical="center"/>
    </xf>
    <xf numFmtId="165" fontId="49" fillId="0" borderId="0" xfId="60" quotePrefix="1" applyNumberFormat="1" applyFont="1" applyBorder="1" applyAlignment="1">
      <alignment horizontal="left" vertical="center"/>
    </xf>
    <xf numFmtId="165" fontId="49" fillId="0" borderId="0" xfId="60" applyNumberFormat="1" applyFont="1" applyBorder="1" applyAlignment="1">
      <alignment vertical="center"/>
    </xf>
    <xf numFmtId="165" fontId="52" fillId="6" borderId="0" xfId="60" applyNumberFormat="1" applyFont="1" applyFill="1" applyBorder="1" applyAlignment="1">
      <alignment vertical="center"/>
    </xf>
    <xf numFmtId="165" fontId="53" fillId="6" borderId="0" xfId="60" quotePrefix="1" applyNumberFormat="1" applyFont="1" applyFill="1" applyBorder="1" applyAlignment="1">
      <alignment horizontal="center" vertical="center"/>
    </xf>
    <xf numFmtId="165" fontId="53" fillId="6" borderId="0" xfId="60" quotePrefix="1" applyNumberFormat="1" applyFont="1" applyFill="1" applyBorder="1" applyAlignment="1">
      <alignment vertical="center"/>
    </xf>
    <xf numFmtId="165" fontId="49" fillId="6" borderId="0" xfId="6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2" fontId="42" fillId="0" borderId="6" xfId="69" applyNumberFormat="1" applyFont="1" applyBorder="1" applyAlignment="1">
      <alignment horizontal="center" vertical="center"/>
    </xf>
    <xf numFmtId="165" fontId="52" fillId="6" borderId="17" xfId="60" quotePrefix="1" applyNumberFormat="1" applyFont="1" applyFill="1" applyBorder="1" applyAlignment="1">
      <alignment horizontal="left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32" fillId="13" borderId="28" xfId="0" applyFont="1" applyFill="1" applyBorder="1" applyAlignment="1">
      <alignment horizontal="center"/>
    </xf>
    <xf numFmtId="0" fontId="32" fillId="13" borderId="1" xfId="0" applyFont="1" applyFill="1" applyBorder="1" applyAlignment="1">
      <alignment horizontal="center"/>
    </xf>
    <xf numFmtId="0" fontId="32" fillId="13" borderId="3" xfId="0" applyFont="1" applyFill="1" applyBorder="1" applyAlignment="1">
      <alignment horizontal="center"/>
    </xf>
    <xf numFmtId="0" fontId="32" fillId="13" borderId="30" xfId="0" applyFont="1" applyFill="1" applyBorder="1" applyAlignment="1">
      <alignment horizontal="center"/>
    </xf>
    <xf numFmtId="43" fontId="42" fillId="0" borderId="0" xfId="70" applyFont="1" applyAlignment="1">
      <alignment vertical="center"/>
    </xf>
    <xf numFmtId="43" fontId="41" fillId="0" borderId="0" xfId="70" applyFont="1" applyAlignment="1">
      <alignment horizontal="center" vertical="center"/>
    </xf>
    <xf numFmtId="43" fontId="42" fillId="10" borderId="8" xfId="70" applyFont="1" applyFill="1" applyBorder="1" applyAlignment="1">
      <alignment horizontal="center" vertical="center"/>
    </xf>
    <xf numFmtId="43" fontId="42" fillId="10" borderId="9" xfId="70" applyFont="1" applyFill="1" applyBorder="1" applyAlignment="1">
      <alignment vertical="center"/>
    </xf>
    <xf numFmtId="43" fontId="42" fillId="10" borderId="9" xfId="70" applyFont="1" applyFill="1" applyBorder="1" applyAlignment="1">
      <alignment horizontal="center" vertical="center"/>
    </xf>
    <xf numFmtId="43" fontId="42" fillId="10" borderId="19" xfId="70" applyFont="1" applyFill="1" applyBorder="1" applyAlignment="1">
      <alignment horizontal="center" vertical="center"/>
    </xf>
    <xf numFmtId="43" fontId="42" fillId="10" borderId="20" xfId="7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165" fontId="35" fillId="0" borderId="0" xfId="60" applyNumberFormat="1" applyFont="1" applyAlignment="1">
      <alignment horizontal="center"/>
    </xf>
    <xf numFmtId="165" fontId="37" fillId="6" borderId="0" xfId="60" applyNumberFormat="1" applyFont="1" applyFill="1" applyAlignment="1">
      <alignment horizontal="center"/>
    </xf>
    <xf numFmtId="165" fontId="39" fillId="15" borderId="8" xfId="60" applyNumberFormat="1" applyFont="1" applyFill="1" applyBorder="1" applyAlignment="1">
      <alignment horizontal="center" vertical="center"/>
    </xf>
    <xf numFmtId="165" fontId="39" fillId="15" borderId="9" xfId="60" applyNumberFormat="1" applyFont="1" applyFill="1" applyBorder="1" applyAlignment="1">
      <alignment horizontal="center" vertical="center"/>
    </xf>
    <xf numFmtId="165" fontId="38" fillId="0" borderId="31" xfId="60" applyNumberFormat="1" applyFont="1" applyBorder="1" applyAlignment="1">
      <alignment horizontal="right"/>
    </xf>
    <xf numFmtId="165" fontId="38" fillId="0" borderId="16" xfId="60" applyNumberFormat="1" applyFont="1" applyBorder="1" applyAlignment="1">
      <alignment horizontal="right"/>
    </xf>
    <xf numFmtId="165" fontId="46" fillId="0" borderId="0" xfId="60" applyNumberFormat="1" applyFont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165" fontId="52" fillId="6" borderId="8" xfId="60" applyNumberFormat="1" applyFont="1" applyFill="1" applyBorder="1" applyAlignment="1">
      <alignment horizontal="center" vertical="center"/>
    </xf>
    <xf numFmtId="165" fontId="52" fillId="6" borderId="22" xfId="60" applyNumberFormat="1" applyFont="1" applyFill="1" applyBorder="1" applyAlignment="1">
      <alignment horizontal="center" vertical="center"/>
    </xf>
    <xf numFmtId="165" fontId="52" fillId="6" borderId="9" xfId="60" applyNumberFormat="1" applyFont="1" applyFill="1" applyBorder="1" applyAlignment="1">
      <alignment horizontal="center" vertical="center"/>
    </xf>
    <xf numFmtId="165" fontId="49" fillId="0" borderId="0" xfId="60" applyNumberFormat="1" applyFont="1" applyAlignment="1">
      <alignment horizontal="left" vertical="center"/>
    </xf>
    <xf numFmtId="165" fontId="53" fillId="6" borderId="0" xfId="60" quotePrefix="1" applyNumberFormat="1" applyFont="1" applyFill="1" applyBorder="1" applyAlignment="1">
      <alignment horizontal="center" vertical="center"/>
    </xf>
    <xf numFmtId="165" fontId="50" fillId="0" borderId="0" xfId="60" applyNumberFormat="1" applyFont="1" applyAlignment="1">
      <alignment horizontal="center" vertical="center"/>
    </xf>
    <xf numFmtId="165" fontId="51" fillId="0" borderId="0" xfId="60" applyNumberFormat="1" applyFont="1" applyAlignment="1">
      <alignment horizontal="center" vertical="center"/>
    </xf>
    <xf numFmtId="165" fontId="52" fillId="17" borderId="8" xfId="60" applyNumberFormat="1" applyFont="1" applyFill="1" applyBorder="1" applyAlignment="1">
      <alignment horizontal="center" vertical="center"/>
    </xf>
    <xf numFmtId="0" fontId="52" fillId="17" borderId="9" xfId="0" applyFont="1" applyFill="1" applyBorder="1" applyAlignment="1">
      <alignment horizontal="center" vertical="center"/>
    </xf>
    <xf numFmtId="165" fontId="52" fillId="17" borderId="9" xfId="60" applyNumberFormat="1" applyFont="1" applyFill="1" applyBorder="1" applyAlignment="1">
      <alignment horizontal="center" vertical="center"/>
    </xf>
    <xf numFmtId="164" fontId="35" fillId="6" borderId="5" xfId="60" applyNumberFormat="1" applyFont="1" applyFill="1" applyBorder="1"/>
    <xf numFmtId="43" fontId="42" fillId="0" borderId="7" xfId="70" applyNumberFormat="1" applyFont="1" applyFill="1" applyBorder="1" applyAlignment="1">
      <alignment horizontal="center" vertical="center"/>
    </xf>
    <xf numFmtId="43" fontId="42" fillId="0" borderId="10" xfId="70" applyNumberFormat="1" applyFont="1" applyFill="1" applyBorder="1" applyAlignment="1">
      <alignment horizontal="center" vertical="center"/>
    </xf>
    <xf numFmtId="43" fontId="42" fillId="0" borderId="0" xfId="70" applyNumberFormat="1" applyFont="1" applyFill="1" applyAlignment="1">
      <alignment horizontal="center" vertical="center"/>
    </xf>
    <xf numFmtId="43" fontId="42" fillId="10" borderId="8" xfId="70" applyNumberFormat="1" applyFont="1" applyFill="1" applyBorder="1" applyAlignment="1">
      <alignment horizontal="center" vertical="center"/>
    </xf>
    <xf numFmtId="43" fontId="42" fillId="10" borderId="9" xfId="70" applyNumberFormat="1" applyFont="1" applyFill="1" applyBorder="1" applyAlignment="1">
      <alignment horizontal="center" vertical="center"/>
    </xf>
    <xf numFmtId="43" fontId="42" fillId="0" borderId="6" xfId="70" applyNumberFormat="1" applyFont="1" applyFill="1" applyBorder="1" applyAlignment="1">
      <alignment horizontal="center" vertical="center"/>
    </xf>
    <xf numFmtId="43" fontId="42" fillId="0" borderId="6" xfId="65" applyNumberFormat="1" applyFont="1" applyBorder="1" applyAlignment="1">
      <alignment horizontal="center"/>
    </xf>
    <xf numFmtId="43" fontId="42" fillId="0" borderId="22" xfId="65" applyNumberFormat="1" applyFont="1" applyBorder="1" applyAlignment="1">
      <alignment horizontal="center"/>
    </xf>
    <xf numFmtId="43" fontId="42" fillId="18" borderId="38" xfId="70" applyNumberFormat="1" applyFont="1" applyFill="1" applyBorder="1" applyAlignment="1" applyProtection="1">
      <alignment horizontal="center" vertical="center"/>
    </xf>
    <xf numFmtId="43" fontId="42" fillId="0" borderId="0" xfId="70" applyNumberFormat="1" applyFont="1" applyAlignment="1">
      <alignment vertical="center"/>
    </xf>
    <xf numFmtId="43" fontId="42" fillId="0" borderId="0" xfId="70" applyNumberFormat="1" applyFont="1" applyAlignment="1">
      <alignment horizontal="center" vertical="center"/>
    </xf>
    <xf numFmtId="43" fontId="42" fillId="0" borderId="7" xfId="70" applyNumberFormat="1" applyFont="1" applyFill="1" applyBorder="1" applyAlignment="1">
      <alignment horizontal="left" vertical="center"/>
    </xf>
    <xf numFmtId="43" fontId="42" fillId="0" borderId="10" xfId="70" applyNumberFormat="1" applyFont="1" applyFill="1" applyBorder="1" applyAlignment="1">
      <alignment horizontal="left" vertical="center"/>
    </xf>
    <xf numFmtId="43" fontId="42" fillId="0" borderId="10" xfId="70" applyNumberFormat="1" applyFont="1" applyFill="1" applyBorder="1" applyAlignment="1">
      <alignment vertical="center"/>
    </xf>
    <xf numFmtId="43" fontId="42" fillId="0" borderId="0" xfId="70" applyNumberFormat="1" applyFont="1" applyFill="1" applyAlignment="1">
      <alignment vertical="center"/>
    </xf>
    <xf numFmtId="43" fontId="42" fillId="10" borderId="9" xfId="70" applyNumberFormat="1" applyFont="1" applyFill="1" applyBorder="1" applyAlignment="1">
      <alignment horizontal="center" vertical="center"/>
    </xf>
    <xf numFmtId="43" fontId="42" fillId="0" borderId="6" xfId="70" applyNumberFormat="1" applyFont="1" applyFill="1" applyBorder="1" applyAlignment="1">
      <alignment vertical="center"/>
    </xf>
    <xf numFmtId="43" fontId="42" fillId="0" borderId="6" xfId="65" applyNumberFormat="1" applyFont="1" applyBorder="1"/>
    <xf numFmtId="43" fontId="42" fillId="0" borderId="22" xfId="65" applyNumberFormat="1" applyFont="1" applyBorder="1"/>
    <xf numFmtId="43" fontId="42" fillId="18" borderId="38" xfId="70" applyNumberFormat="1" applyFont="1" applyFill="1" applyBorder="1" applyAlignment="1">
      <alignment vertical="center"/>
    </xf>
    <xf numFmtId="43" fontId="42" fillId="10" borderId="8" xfId="70" applyNumberFormat="1" applyFont="1" applyFill="1" applyBorder="1" applyAlignment="1">
      <alignment horizontal="center" vertical="center"/>
    </xf>
    <xf numFmtId="43" fontId="44" fillId="10" borderId="9" xfId="70" applyNumberFormat="1" applyFont="1" applyFill="1" applyBorder="1" applyAlignment="1">
      <alignment horizontal="center" vertical="center"/>
    </xf>
    <xf numFmtId="43" fontId="42" fillId="18" borderId="38" xfId="70" applyNumberFormat="1" applyFont="1" applyFill="1" applyBorder="1" applyAlignment="1">
      <alignment horizontal="center" vertical="center"/>
    </xf>
  </cellXfs>
  <cellStyles count="85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[0]_PERSONAL" xfId="5" xr:uid="{00000000-0005-0000-0000-000004000000}"/>
    <cellStyle name="??????PERSONAL" xfId="6" xr:uid="{00000000-0005-0000-0000-000005000000}"/>
    <cellStyle name="?????[0]_PERSONAL" xfId="7" xr:uid="{00000000-0005-0000-0000-000006000000}"/>
    <cellStyle name="?????PERSONAL" xfId="8" xr:uid="{00000000-0005-0000-0000-000007000000}"/>
    <cellStyle name="????_????" xfId="9" xr:uid="{00000000-0005-0000-0000-000008000000}"/>
    <cellStyle name="???[0]_PERSONAL" xfId="10" xr:uid="{00000000-0005-0000-0000-000009000000}"/>
    <cellStyle name="???_PERSONAL" xfId="11" xr:uid="{00000000-0005-0000-0000-00000A000000}"/>
    <cellStyle name="??_??" xfId="12" xr:uid="{00000000-0005-0000-0000-00000B000000}"/>
    <cellStyle name="?@??laroux" xfId="13" xr:uid="{00000000-0005-0000-0000-00000C000000}"/>
    <cellStyle name="=C:\WINDOWS\SYSTEM32\COMMAND.COM" xfId="14" xr:uid="{00000000-0005-0000-0000-00000D000000}"/>
    <cellStyle name="a" xfId="64" xr:uid="{00000000-0005-0000-0000-00000E000000}"/>
    <cellStyle name="abc" xfId="15" xr:uid="{00000000-0005-0000-0000-00000F000000}"/>
    <cellStyle name="Calc Currency (0)" xfId="16" xr:uid="{00000000-0005-0000-0000-000010000000}"/>
    <cellStyle name="Calc Currency (2)" xfId="17" xr:uid="{00000000-0005-0000-0000-000011000000}"/>
    <cellStyle name="Calc Percent (0)" xfId="18" xr:uid="{00000000-0005-0000-0000-000012000000}"/>
    <cellStyle name="Calc Percent (1)" xfId="19" xr:uid="{00000000-0005-0000-0000-000013000000}"/>
    <cellStyle name="Calc Percent (2)" xfId="20" xr:uid="{00000000-0005-0000-0000-000014000000}"/>
    <cellStyle name="Calc Units (0)" xfId="21" xr:uid="{00000000-0005-0000-0000-000015000000}"/>
    <cellStyle name="Calc Units (1)" xfId="22" xr:uid="{00000000-0005-0000-0000-000016000000}"/>
    <cellStyle name="Calc Units (2)" xfId="23" xr:uid="{00000000-0005-0000-0000-000017000000}"/>
    <cellStyle name="Comma [00]" xfId="24" xr:uid="{00000000-0005-0000-0000-000019000000}"/>
    <cellStyle name="Comma 2" xfId="65" xr:uid="{00000000-0005-0000-0000-00001A000000}"/>
    <cellStyle name="Comma 2 2" xfId="76" xr:uid="{00000000-0005-0000-0000-00001B000000}"/>
    <cellStyle name="company_title" xfId="25" xr:uid="{00000000-0005-0000-0000-00001C000000}"/>
    <cellStyle name="Currency [00]" xfId="26" xr:uid="{00000000-0005-0000-0000-00001D000000}"/>
    <cellStyle name="Date Short" xfId="27" xr:uid="{00000000-0005-0000-0000-00001E000000}"/>
    <cellStyle name="date_format" xfId="28" xr:uid="{00000000-0005-0000-0000-00001F000000}"/>
    <cellStyle name="Enter Currency (0)" xfId="29" xr:uid="{00000000-0005-0000-0000-000020000000}"/>
    <cellStyle name="Enter Currency (2)" xfId="30" xr:uid="{00000000-0005-0000-0000-000021000000}"/>
    <cellStyle name="Enter Units (0)" xfId="31" xr:uid="{00000000-0005-0000-0000-000022000000}"/>
    <cellStyle name="Enter Units (1)" xfId="32" xr:uid="{00000000-0005-0000-0000-000023000000}"/>
    <cellStyle name="Enter Units (2)" xfId="33" xr:uid="{00000000-0005-0000-0000-000024000000}"/>
    <cellStyle name="Grey" xfId="34" xr:uid="{00000000-0005-0000-0000-000025000000}"/>
    <cellStyle name="Header1" xfId="35" xr:uid="{00000000-0005-0000-0000-000026000000}"/>
    <cellStyle name="Header2" xfId="36" xr:uid="{00000000-0005-0000-0000-000027000000}"/>
    <cellStyle name="Input [yellow]" xfId="37" xr:uid="{00000000-0005-0000-0000-000028000000}"/>
    <cellStyle name="Link Currency (0)" xfId="38" xr:uid="{00000000-0005-0000-0000-000029000000}"/>
    <cellStyle name="Link Currency (2)" xfId="39" xr:uid="{00000000-0005-0000-0000-00002A000000}"/>
    <cellStyle name="Link Units (0)" xfId="40" xr:uid="{00000000-0005-0000-0000-00002B000000}"/>
    <cellStyle name="Link Units (1)" xfId="41" xr:uid="{00000000-0005-0000-0000-00002C000000}"/>
    <cellStyle name="Link Units (2)" xfId="42" xr:uid="{00000000-0005-0000-0000-00002D000000}"/>
    <cellStyle name="no dec" xfId="66" xr:uid="{00000000-0005-0000-0000-00002E000000}"/>
    <cellStyle name="Normal - Style1" xfId="43" xr:uid="{00000000-0005-0000-0000-000030000000}"/>
    <cellStyle name="Normal 2" xfId="75" xr:uid="{00000000-0005-0000-0000-000031000000}"/>
    <cellStyle name="Normal 2 4" xfId="77" xr:uid="{00000000-0005-0000-0000-000032000000}"/>
    <cellStyle name="Normal 3" xfId="79" xr:uid="{00000000-0005-0000-0000-000033000000}"/>
    <cellStyle name="ParaBirimi [0]_RESULTS" xfId="44" xr:uid="{00000000-0005-0000-0000-000034000000}"/>
    <cellStyle name="ParaBirimi_RESULTS" xfId="45" xr:uid="{00000000-0005-0000-0000-000035000000}"/>
    <cellStyle name="Percent [0]" xfId="46" xr:uid="{00000000-0005-0000-0000-000036000000}"/>
    <cellStyle name="Percent [00]" xfId="47" xr:uid="{00000000-0005-0000-0000-000037000000}"/>
    <cellStyle name="Percent [2]" xfId="48" xr:uid="{00000000-0005-0000-0000-000038000000}"/>
    <cellStyle name="PrePop Currency (0)" xfId="49" xr:uid="{00000000-0005-0000-0000-000039000000}"/>
    <cellStyle name="PrePop Currency (2)" xfId="50" xr:uid="{00000000-0005-0000-0000-00003A000000}"/>
    <cellStyle name="PrePop Units (0)" xfId="51" xr:uid="{00000000-0005-0000-0000-00003B000000}"/>
    <cellStyle name="PrePop Units (1)" xfId="52" xr:uid="{00000000-0005-0000-0000-00003C000000}"/>
    <cellStyle name="PrePop Units (2)" xfId="53" xr:uid="{00000000-0005-0000-0000-00003D000000}"/>
    <cellStyle name="report_title" xfId="54" xr:uid="{00000000-0005-0000-0000-00003E000000}"/>
    <cellStyle name="Text Indent A" xfId="55" xr:uid="{00000000-0005-0000-0000-00003F000000}"/>
    <cellStyle name="Text Indent B" xfId="56" xr:uid="{00000000-0005-0000-0000-000040000000}"/>
    <cellStyle name="Text Indent C" xfId="57" xr:uid="{00000000-0005-0000-0000-000041000000}"/>
    <cellStyle name="Virg? [0]_RESULTS" xfId="58" xr:uid="{00000000-0005-0000-0000-000042000000}"/>
    <cellStyle name="Virg?_RESULTS" xfId="59" xr:uid="{00000000-0005-0000-0000-000043000000}"/>
    <cellStyle name="เครื่องหมายจุลภาค 10" xfId="78" xr:uid="{00000000-0005-0000-0000-000044000000}"/>
    <cellStyle name="เครื่องหมายจุลภาค 13" xfId="84" xr:uid="{EE479AFD-81D2-44F9-8769-A1B89C27ED79}"/>
    <cellStyle name="เครื่องหมายจุลภาค 2" xfId="67" xr:uid="{00000000-0005-0000-0000-000045000000}"/>
    <cellStyle name="เครื่องหมายจุลภาค 2 2" xfId="62" xr:uid="{00000000-0005-0000-0000-000046000000}"/>
    <cellStyle name="เครื่องหมายจุลภาค 2 3" xfId="83" xr:uid="{7C312EE1-8F6F-4F51-B1F8-12A30AE2B3AA}"/>
    <cellStyle name="เครื่องหมายจุลภาค 3" xfId="63" xr:uid="{00000000-0005-0000-0000-000047000000}"/>
    <cellStyle name="เครื่องหมายจุลภาค 4" xfId="72" xr:uid="{00000000-0005-0000-0000-000048000000}"/>
    <cellStyle name="เครื่องหมายจุลภาค 9" xfId="82" xr:uid="{440BC273-5184-4A1D-BE83-B3781819ECCD}"/>
    <cellStyle name="เครื่องหมายจุลภาค_5008 อาคารสำนักงานคณะกรรมการเลือกตั้งจ.ภูเก็ต" xfId="68" xr:uid="{00000000-0005-0000-0000-000049000000}"/>
    <cellStyle name="เครื่องหมายสกุลเงิน [0]_PERSONAL" xfId="60" xr:uid="{00000000-0005-0000-0000-00004A000000}"/>
    <cellStyle name="จุลภาค" xfId="70" builtinId="3"/>
    <cellStyle name="ปกติ" xfId="0" builtinId="0"/>
    <cellStyle name="ปกติ 2" xfId="69" xr:uid="{00000000-0005-0000-0000-00004B000000}"/>
    <cellStyle name="ปกติ 2 2" xfId="61" xr:uid="{00000000-0005-0000-0000-00004C000000}"/>
    <cellStyle name="ปกติ 2 3" xfId="73" xr:uid="{00000000-0005-0000-0000-00004D000000}"/>
    <cellStyle name="ปกติ 3" xfId="74" xr:uid="{00000000-0005-0000-0000-00004E000000}"/>
    <cellStyle name="ปกติ 4" xfId="81" xr:uid="{FBE2716F-F7EC-41CF-8A97-64524F534926}"/>
    <cellStyle name="ปกติ 5" xfId="71" xr:uid="{00000000-0005-0000-0000-00004F000000}"/>
    <cellStyle name="ปกติ 7" xfId="80" xr:uid="{CC4789DB-580B-4B02-996B-9CC8DE04E643}"/>
  </cellStyles>
  <dxfs count="0"/>
  <tableStyles count="0" defaultTableStyle="TableStyleMedium9" defaultPivotStyle="PivotStyleLight16"/>
  <colors>
    <mruColors>
      <color rgb="FFFFCC00"/>
      <color rgb="FF0000CC"/>
      <color rgb="FFFFEEA7"/>
      <color rgb="FFFFEBFF"/>
      <color rgb="FFEAF0F6"/>
      <color rgb="FF333399"/>
      <color rgb="FFCCFFCC"/>
      <color rgb="FFFFE7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muti365-my.sharepoint.com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Relationship Id="rId1" Type="http://schemas.openxmlformats.org/officeDocument/2006/relationships/externalLinkPath" Target="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XXXXXX"/>
      <sheetName val="ผ่อง"/>
      <sheetName val="รายละเอียดค่าใช้จ่ายพิเศษ"/>
      <sheetName val="ปร.4"/>
      <sheetName val="ปร.5(ก)"/>
      <sheetName val="ปร.6"/>
      <sheetName val="ชื่อโครงการ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แบบเลขที่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32" zoomScaleSheetLayoutView="4"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0"/>
  <sheetViews>
    <sheetView showGridLines="0" view="pageBreakPreview" topLeftCell="A6" zoomScaleNormal="100" zoomScaleSheetLayoutView="100" workbookViewId="0">
      <selection activeCell="K14" sqref="K14"/>
    </sheetView>
  </sheetViews>
  <sheetFormatPr defaultColWidth="9.33203125" defaultRowHeight="17.25"/>
  <cols>
    <col min="1" max="7" width="9.33203125" style="2"/>
    <col min="8" max="8" width="19" style="2" customWidth="1"/>
    <col min="9" max="9" width="9.33203125" style="2"/>
    <col min="10" max="10" width="16" style="2" customWidth="1"/>
    <col min="11" max="11" width="6.83203125" style="2" customWidth="1"/>
    <col min="12" max="12" width="21.1640625" style="2" customWidth="1"/>
    <col min="13" max="16384" width="9.33203125" style="2"/>
  </cols>
  <sheetData>
    <row r="1" spans="1:11">
      <c r="A1" s="153" t="s">
        <v>61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4" customHeight="1">
      <c r="J3" s="2" t="s">
        <v>37</v>
      </c>
    </row>
    <row r="4" spans="1:11">
      <c r="A4" s="155" t="s">
        <v>41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9.5" customHeight="1">
      <c r="A5" s="155" t="s">
        <v>42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35.25" customHeight="1">
      <c r="A6" s="6" t="s">
        <v>14</v>
      </c>
      <c r="B6" s="7"/>
      <c r="D6" s="7" t="s">
        <v>26</v>
      </c>
      <c r="E6" s="7"/>
      <c r="F6" s="7"/>
      <c r="G6" s="7"/>
      <c r="H6" s="7"/>
      <c r="I6" s="7"/>
      <c r="J6" s="7"/>
      <c r="K6" s="7"/>
    </row>
    <row r="7" spans="1:11" ht="18.95" customHeight="1">
      <c r="A7" s="66" t="str">
        <f>ชื่อโครงการ!A2</f>
        <v>ชื่อโครงการ : สำหรับจ้างซ่อมแซมระบบน้ำประปา หอพักนักศึกษา จำนวน 1 งาน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8.95" customHeight="1">
      <c r="A8" s="66" t="str">
        <f>ชื่อโครงการ!A11</f>
        <v>สถานที่ก่อสร้าง : 744 ถนนสุรนารายณ์ ตำบลในเมือง อำเภอเมืองนครราชสีมา จังหวัดนครราชสีมา</v>
      </c>
      <c r="B8" s="9"/>
      <c r="C8" s="9"/>
      <c r="D8" s="9"/>
      <c r="E8" s="9"/>
      <c r="F8" s="9"/>
      <c r="G8" s="9"/>
      <c r="H8" s="9"/>
      <c r="I8" s="9" t="s">
        <v>17</v>
      </c>
      <c r="J8" s="9"/>
      <c r="K8" s="9"/>
    </row>
    <row r="9" spans="1:11" ht="18.95" customHeight="1">
      <c r="A9" s="8" t="str">
        <f>ชื่อโครงการ!A13</f>
        <v>หน่วยงานเจ้าของโครงการ : กองพัฒนานักศึกษา  มหาวิทยาลัยเทคโนโลยีราชมงคลอีสาน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0.25" customHeight="1">
      <c r="A10" s="8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10" s="9"/>
      <c r="C10" s="9"/>
      <c r="D10" s="9"/>
      <c r="E10" s="9"/>
      <c r="F10" s="9"/>
      <c r="G10" s="9"/>
      <c r="H10" s="8"/>
      <c r="I10" s="9"/>
      <c r="J10" s="9"/>
      <c r="K10" s="9"/>
    </row>
    <row r="11" spans="1:11" ht="40.5" customHeight="1"/>
    <row r="12" spans="1:11">
      <c r="A12" s="2" t="s">
        <v>16</v>
      </c>
      <c r="B12" s="1" t="s">
        <v>53</v>
      </c>
    </row>
    <row r="13" spans="1:11" ht="18.95" customHeight="1">
      <c r="C13" s="7"/>
      <c r="D13" s="7"/>
      <c r="E13" s="7"/>
      <c r="F13" s="7"/>
      <c r="G13" s="7"/>
      <c r="H13" s="7"/>
      <c r="I13" s="7"/>
      <c r="J13" s="7"/>
      <c r="K13" s="7"/>
    </row>
    <row r="14" spans="1:11" ht="18.9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8.9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8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18.9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26.25" customHeight="1"/>
    <row r="19" spans="1:11" ht="21" customHeight="1">
      <c r="B19" s="10" t="s">
        <v>54</v>
      </c>
    </row>
    <row r="20" spans="1:11" ht="15" customHeight="1">
      <c r="B20" s="3"/>
      <c r="J20" s="11" t="s">
        <v>18</v>
      </c>
    </row>
    <row r="21" spans="1:11">
      <c r="A21" s="12" t="s">
        <v>27</v>
      </c>
      <c r="B21" s="156" t="s">
        <v>28</v>
      </c>
      <c r="C21" s="156"/>
      <c r="D21" s="156"/>
      <c r="E21" s="156"/>
      <c r="F21" s="156"/>
      <c r="G21" s="156"/>
      <c r="H21" s="12" t="s">
        <v>4</v>
      </c>
      <c r="I21" s="157" t="s">
        <v>7</v>
      </c>
      <c r="J21" s="158"/>
      <c r="K21" s="159"/>
    </row>
    <row r="22" spans="1:11">
      <c r="A22" s="13"/>
      <c r="B22" s="14"/>
      <c r="C22" s="14"/>
      <c r="D22" s="14"/>
      <c r="E22" s="14"/>
      <c r="F22" s="14"/>
      <c r="G22" s="14"/>
      <c r="H22" s="13"/>
      <c r="I22" s="15"/>
      <c r="J22" s="14"/>
      <c r="K22" s="16"/>
    </row>
    <row r="23" spans="1:11">
      <c r="A23" s="17"/>
      <c r="B23" s="9"/>
      <c r="C23" s="9"/>
      <c r="D23" s="9"/>
      <c r="E23" s="9"/>
      <c r="F23" s="9"/>
      <c r="G23" s="9"/>
      <c r="H23" s="17"/>
      <c r="I23" s="9"/>
      <c r="J23" s="9"/>
      <c r="K23" s="18"/>
    </row>
    <row r="24" spans="1:11">
      <c r="A24" s="17"/>
      <c r="B24" s="9"/>
      <c r="C24" s="9"/>
      <c r="D24" s="9"/>
      <c r="E24" s="9"/>
      <c r="F24" s="9"/>
      <c r="G24" s="9"/>
      <c r="H24" s="17"/>
      <c r="I24" s="9"/>
      <c r="J24" s="9"/>
      <c r="K24" s="18"/>
    </row>
    <row r="25" spans="1:11">
      <c r="A25" s="17"/>
      <c r="B25" s="9"/>
      <c r="C25" s="9"/>
      <c r="D25" s="9"/>
      <c r="E25" s="9"/>
      <c r="F25" s="9"/>
      <c r="G25" s="9"/>
      <c r="H25" s="17"/>
      <c r="I25" s="9"/>
      <c r="J25" s="9"/>
      <c r="K25" s="18"/>
    </row>
    <row r="26" spans="1:11">
      <c r="A26" s="17"/>
      <c r="B26" s="9"/>
      <c r="C26" s="9"/>
      <c r="D26" s="9"/>
      <c r="E26" s="9"/>
      <c r="F26" s="9"/>
      <c r="G26" s="9"/>
      <c r="H26" s="17"/>
      <c r="I26" s="9"/>
      <c r="J26" s="9"/>
      <c r="K26" s="18"/>
    </row>
    <row r="27" spans="1:11">
      <c r="A27" s="17"/>
      <c r="B27" s="9"/>
      <c r="C27" s="9"/>
      <c r="D27" s="9"/>
      <c r="E27" s="9"/>
      <c r="F27" s="9"/>
      <c r="G27" s="9"/>
      <c r="H27" s="17"/>
      <c r="I27" s="9"/>
      <c r="J27" s="9"/>
      <c r="K27" s="18"/>
    </row>
    <row r="28" spans="1:11">
      <c r="A28" s="17"/>
      <c r="B28" s="9"/>
      <c r="C28" s="9"/>
      <c r="D28" s="9"/>
      <c r="E28" s="9"/>
      <c r="F28" s="9"/>
      <c r="G28" s="9"/>
      <c r="H28" s="17"/>
      <c r="I28" s="9"/>
      <c r="J28" s="9"/>
      <c r="K28" s="18"/>
    </row>
    <row r="29" spans="1:11">
      <c r="A29" s="17"/>
      <c r="B29" s="9"/>
      <c r="C29" s="9"/>
      <c r="D29" s="9"/>
      <c r="E29" s="9"/>
      <c r="F29" s="9"/>
      <c r="G29" s="9"/>
      <c r="H29" s="17"/>
      <c r="I29" s="9"/>
      <c r="J29" s="9"/>
      <c r="K29" s="18"/>
    </row>
    <row r="30" spans="1:11">
      <c r="A30" s="17"/>
      <c r="B30" s="9"/>
      <c r="C30" s="9"/>
      <c r="D30" s="9"/>
      <c r="E30" s="9"/>
      <c r="F30" s="9"/>
      <c r="G30" s="9"/>
      <c r="H30" s="17"/>
      <c r="I30" s="9"/>
      <c r="J30" s="9"/>
      <c r="K30" s="18"/>
    </row>
    <row r="31" spans="1:11" ht="18" thickBot="1">
      <c r="A31" s="4"/>
      <c r="B31" s="19"/>
      <c r="C31" s="19"/>
      <c r="D31" s="19"/>
      <c r="E31" s="19"/>
      <c r="F31" s="19"/>
      <c r="G31" s="19"/>
      <c r="H31" s="4"/>
      <c r="I31" s="19"/>
      <c r="J31" s="19"/>
      <c r="K31" s="20"/>
    </row>
    <row r="32" spans="1:11" ht="18.75" thickTop="1" thickBot="1">
      <c r="B32" s="154" t="s">
        <v>29</v>
      </c>
      <c r="C32" s="154"/>
      <c r="D32" s="154"/>
      <c r="E32" s="154"/>
      <c r="F32" s="154"/>
      <c r="G32" s="1"/>
      <c r="H32" s="21"/>
      <c r="I32" s="22"/>
      <c r="J32" s="22"/>
      <c r="K32" s="23"/>
    </row>
    <row r="33" spans="1:11" ht="18.75" thickTop="1" thickBot="1">
      <c r="B33" s="154" t="s">
        <v>30</v>
      </c>
      <c r="C33" s="154"/>
      <c r="D33" s="154"/>
      <c r="E33" s="154"/>
      <c r="F33" s="154"/>
      <c r="G33" s="24"/>
      <c r="H33" s="25"/>
      <c r="I33" s="26" t="s">
        <v>32</v>
      </c>
      <c r="J33" s="22"/>
      <c r="K33" s="23"/>
    </row>
    <row r="34" spans="1:11" ht="18.75" thickTop="1" thickBot="1">
      <c r="B34" s="154" t="s">
        <v>31</v>
      </c>
      <c r="C34" s="154"/>
      <c r="D34" s="154"/>
      <c r="E34" s="154"/>
      <c r="F34" s="154"/>
      <c r="G34" s="24"/>
      <c r="H34" s="27"/>
      <c r="I34" s="26" t="s">
        <v>32</v>
      </c>
      <c r="J34" s="22"/>
      <c r="K34" s="23"/>
    </row>
    <row r="35" spans="1:11" ht="22.5" customHeight="1" thickTop="1"/>
    <row r="36" spans="1:11" ht="18" customHeight="1"/>
    <row r="37" spans="1:11" ht="18.95" customHeight="1">
      <c r="A37" s="1" t="s">
        <v>7</v>
      </c>
      <c r="C37" s="2" t="s">
        <v>33</v>
      </c>
    </row>
    <row r="38" spans="1:11" ht="18.95" customHeight="1">
      <c r="C38" s="2" t="s">
        <v>34</v>
      </c>
    </row>
    <row r="39" spans="1:11" ht="18.95" customHeight="1">
      <c r="C39" s="2" t="s">
        <v>35</v>
      </c>
    </row>
    <row r="40" spans="1:11" ht="18.95" customHeight="1">
      <c r="C40" s="2" t="s">
        <v>36</v>
      </c>
    </row>
  </sheetData>
  <mergeCells count="8">
    <mergeCell ref="A1:K1"/>
    <mergeCell ref="B32:F32"/>
    <mergeCell ref="B33:F33"/>
    <mergeCell ref="B34:F34"/>
    <mergeCell ref="A4:K4"/>
    <mergeCell ref="A5:K5"/>
    <mergeCell ref="B21:G21"/>
    <mergeCell ref="I21:K21"/>
  </mergeCells>
  <printOptions horizontalCentered="1"/>
  <pageMargins left="0.51181102362204722" right="0.51181102362204722" top="0.35433070866141736" bottom="0.35433070866141736" header="0.19685039370078741" footer="0.19685039370078741"/>
  <pageSetup paperSize="9" scale="9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0"/>
  <sheetViews>
    <sheetView view="pageBreakPreview" zoomScaleNormal="100" zoomScaleSheetLayoutView="100" workbookViewId="0">
      <selection activeCell="K40" sqref="K40"/>
    </sheetView>
  </sheetViews>
  <sheetFormatPr defaultColWidth="9.33203125" defaultRowHeight="21" customHeight="1"/>
  <cols>
    <col min="1" max="1" width="8.83203125" style="75" customWidth="1"/>
    <col min="2" max="2" width="64.33203125" style="79" customWidth="1"/>
    <col min="3" max="3" width="10.83203125" style="197" customWidth="1"/>
    <col min="4" max="4" width="7" style="79" customWidth="1"/>
    <col min="5" max="5" width="14" style="196" customWidth="1"/>
    <col min="6" max="6" width="14.5" style="196" customWidth="1"/>
    <col min="7" max="7" width="11.6640625" style="196" customWidth="1"/>
    <col min="8" max="8" width="14.83203125" style="196" customWidth="1"/>
    <col min="9" max="9" width="15" style="196" customWidth="1"/>
    <col min="10" max="10" width="11.6640625" style="96" customWidth="1"/>
    <col min="11" max="11" width="4" style="79" customWidth="1"/>
    <col min="12" max="12" width="11.83203125" style="87" customWidth="1"/>
    <col min="13" max="13" width="9.33203125" style="87"/>
    <col min="14" max="14" width="14.83203125" style="87" customWidth="1"/>
    <col min="15" max="16384" width="9.33203125" style="79"/>
  </cols>
  <sheetData>
    <row r="1" spans="1:14" s="74" customFormat="1" ht="21" customHeight="1">
      <c r="A1" s="161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L1" s="75"/>
    </row>
    <row r="2" spans="1:14" s="78" customFormat="1" ht="21" customHeight="1">
      <c r="A2" s="77" t="str">
        <f>ชื่อโครงการ!A2</f>
        <v>ชื่อโครงการ : สำหรับจ้างซ่อมแซมระบบน้ำประปา หอพักนักศึกษา จำนวน 1 งาน</v>
      </c>
      <c r="B2" s="98"/>
      <c r="C2" s="187"/>
      <c r="D2" s="77"/>
      <c r="E2" s="198"/>
      <c r="F2" s="198"/>
      <c r="G2" s="198"/>
      <c r="H2" s="198"/>
      <c r="I2" s="198" t="s">
        <v>15</v>
      </c>
      <c r="J2" s="76"/>
      <c r="L2" s="79"/>
    </row>
    <row r="3" spans="1:14" s="78" customFormat="1" ht="21" customHeight="1">
      <c r="A3" s="77" t="str">
        <f>ชื่อโครงการ!A4</f>
        <v>กลุ่มงาน : งานปรับปรุงอาคาร</v>
      </c>
      <c r="B3" s="98"/>
      <c r="C3" s="187"/>
      <c r="D3" s="77"/>
      <c r="E3" s="198"/>
      <c r="F3" s="198"/>
      <c r="G3" s="198"/>
      <c r="H3" s="198"/>
      <c r="I3" s="198"/>
      <c r="J3" s="76"/>
      <c r="L3" s="79"/>
    </row>
    <row r="4" spans="1:14" s="78" customFormat="1" ht="21" customHeight="1">
      <c r="A4" s="81" t="str">
        <f>ชื่อโครงการ!A11</f>
        <v>สถานที่ก่อสร้าง : 744 ถนนสุรนารายณ์ ตำบลในเมือง อำเภอเมืองนครราชสีมา จังหวัดนครราชสีมา</v>
      </c>
      <c r="B4" s="82"/>
      <c r="C4" s="188"/>
      <c r="D4" s="81"/>
      <c r="E4" s="199"/>
      <c r="F4" s="199"/>
      <c r="G4" s="199" t="str">
        <f>[2]ชื่อโครงการ!B5</f>
        <v>แบบเลขที่</v>
      </c>
      <c r="H4" s="199"/>
      <c r="I4" s="199"/>
      <c r="J4" s="80"/>
      <c r="L4" s="79"/>
    </row>
    <row r="5" spans="1:14" s="78" customFormat="1" ht="21" customHeight="1">
      <c r="A5" s="81" t="str">
        <f>ชื่อโครงการ!A13</f>
        <v>หน่วยงานเจ้าของโครงการ : กองพัฒนานักศึกษา  มหาวิทยาลัยเทคโนโลยีราชมงคลอีสาน</v>
      </c>
      <c r="B5" s="82"/>
      <c r="C5" s="188"/>
      <c r="D5" s="81"/>
      <c r="E5" s="199"/>
      <c r="F5" s="199"/>
      <c r="G5" s="199"/>
      <c r="H5" s="199"/>
      <c r="I5" s="199"/>
      <c r="J5" s="80"/>
      <c r="L5" s="79"/>
    </row>
    <row r="6" spans="1:14" s="78" customFormat="1" ht="21" customHeight="1">
      <c r="A6" s="81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6" s="82"/>
      <c r="C6" s="188"/>
      <c r="D6" s="81"/>
      <c r="E6" s="200"/>
      <c r="F6" s="200"/>
      <c r="G6" s="199"/>
      <c r="H6" s="200"/>
      <c r="I6" s="200"/>
      <c r="J6" s="80"/>
      <c r="L6" s="79"/>
    </row>
    <row r="7" spans="1:14" ht="21" customHeight="1" thickBot="1">
      <c r="A7" s="83"/>
      <c r="B7" s="84"/>
      <c r="C7" s="189"/>
      <c r="D7" s="85"/>
      <c r="E7" s="201"/>
      <c r="F7" s="201"/>
      <c r="G7" s="201"/>
      <c r="H7" s="201"/>
      <c r="I7" s="201"/>
      <c r="J7" s="86" t="s">
        <v>18</v>
      </c>
      <c r="L7" s="79"/>
      <c r="M7" s="79"/>
      <c r="N7" s="79"/>
    </row>
    <row r="8" spans="1:14" ht="21" customHeight="1" thickTop="1">
      <c r="A8" s="162" t="s">
        <v>13</v>
      </c>
      <c r="B8" s="162" t="s">
        <v>14</v>
      </c>
      <c r="C8" s="190" t="s">
        <v>4</v>
      </c>
      <c r="D8" s="162" t="s">
        <v>5</v>
      </c>
      <c r="E8" s="165" t="s">
        <v>24</v>
      </c>
      <c r="F8" s="166"/>
      <c r="G8" s="165" t="s">
        <v>1</v>
      </c>
      <c r="H8" s="166"/>
      <c r="I8" s="207" t="s">
        <v>25</v>
      </c>
      <c r="J8" s="162" t="s">
        <v>7</v>
      </c>
    </row>
    <row r="9" spans="1:14" ht="21" customHeight="1" thickBot="1">
      <c r="A9" s="163"/>
      <c r="B9" s="163"/>
      <c r="C9" s="191"/>
      <c r="D9" s="164"/>
      <c r="E9" s="202" t="s">
        <v>11</v>
      </c>
      <c r="F9" s="202" t="s">
        <v>6</v>
      </c>
      <c r="G9" s="202" t="s">
        <v>11</v>
      </c>
      <c r="H9" s="202" t="s">
        <v>6</v>
      </c>
      <c r="I9" s="208" t="s">
        <v>10</v>
      </c>
      <c r="J9" s="164"/>
    </row>
    <row r="10" spans="1:14" ht="21" customHeight="1" thickTop="1">
      <c r="A10" s="88"/>
      <c r="B10" s="89" t="s">
        <v>113</v>
      </c>
      <c r="C10" s="192"/>
      <c r="D10" s="90"/>
      <c r="E10" s="203"/>
      <c r="F10" s="203"/>
      <c r="G10" s="203"/>
      <c r="H10" s="203"/>
      <c r="I10" s="192"/>
      <c r="J10" s="91"/>
    </row>
    <row r="11" spans="1:14" s="99" customFormat="1" ht="21.75" customHeight="1">
      <c r="A11" s="67">
        <v>1</v>
      </c>
      <c r="B11" s="68" t="s">
        <v>80</v>
      </c>
      <c r="C11" s="193"/>
      <c r="D11" s="69"/>
      <c r="E11" s="204"/>
      <c r="F11" s="204"/>
      <c r="G11" s="204"/>
      <c r="H11" s="204"/>
      <c r="I11" s="204"/>
      <c r="J11" s="70"/>
    </row>
    <row r="12" spans="1:14" s="99" customFormat="1" ht="21.75" customHeight="1">
      <c r="A12" s="71">
        <v>1.1000000000000001</v>
      </c>
      <c r="B12" s="70" t="s">
        <v>121</v>
      </c>
      <c r="C12" s="193">
        <f>50*2</f>
        <v>100</v>
      </c>
      <c r="D12" s="69" t="s">
        <v>9</v>
      </c>
      <c r="E12" s="204">
        <v>0</v>
      </c>
      <c r="F12" s="204">
        <v>0</v>
      </c>
      <c r="G12" s="204">
        <v>175</v>
      </c>
      <c r="H12" s="204">
        <f>G12*C12</f>
        <v>17500</v>
      </c>
      <c r="I12" s="204">
        <f>H12+F12</f>
        <v>17500</v>
      </c>
      <c r="J12" s="72" t="s">
        <v>59</v>
      </c>
    </row>
    <row r="13" spans="1:14" s="99" customFormat="1" ht="21.75" customHeight="1">
      <c r="A13" s="71">
        <v>1.2</v>
      </c>
      <c r="B13" s="70" t="s">
        <v>122</v>
      </c>
      <c r="C13" s="193">
        <f>90*2</f>
        <v>180</v>
      </c>
      <c r="D13" s="69" t="s">
        <v>9</v>
      </c>
      <c r="E13" s="204">
        <v>0</v>
      </c>
      <c r="F13" s="204">
        <v>0</v>
      </c>
      <c r="G13" s="204">
        <v>250</v>
      </c>
      <c r="H13" s="204">
        <f>G13*C13</f>
        <v>45000</v>
      </c>
      <c r="I13" s="204">
        <f>H13+F13</f>
        <v>45000</v>
      </c>
      <c r="J13" s="72" t="s">
        <v>59</v>
      </c>
    </row>
    <row r="14" spans="1:14" s="99" customFormat="1" ht="21.75" customHeight="1">
      <c r="A14" s="71">
        <v>1.3</v>
      </c>
      <c r="B14" s="70" t="s">
        <v>123</v>
      </c>
      <c r="C14" s="193">
        <f>110*2</f>
        <v>220</v>
      </c>
      <c r="D14" s="69" t="s">
        <v>9</v>
      </c>
      <c r="E14" s="204">
        <v>0</v>
      </c>
      <c r="F14" s="204">
        <v>0</v>
      </c>
      <c r="G14" s="204">
        <v>400</v>
      </c>
      <c r="H14" s="204">
        <f>G14*C14</f>
        <v>88000</v>
      </c>
      <c r="I14" s="204">
        <f>H14+F14</f>
        <v>88000</v>
      </c>
      <c r="J14" s="72" t="s">
        <v>59</v>
      </c>
    </row>
    <row r="15" spans="1:14" s="99" customFormat="1" ht="21.75" customHeight="1">
      <c r="A15" s="71">
        <v>1.4</v>
      </c>
      <c r="B15" s="70" t="s">
        <v>101</v>
      </c>
      <c r="C15" s="193">
        <v>20</v>
      </c>
      <c r="D15" s="69" t="s">
        <v>8</v>
      </c>
      <c r="E15" s="204">
        <v>0</v>
      </c>
      <c r="F15" s="204">
        <v>0</v>
      </c>
      <c r="G15" s="204">
        <v>40</v>
      </c>
      <c r="H15" s="204">
        <f>G15*C15</f>
        <v>800</v>
      </c>
      <c r="I15" s="204">
        <f>H15+F15</f>
        <v>800</v>
      </c>
      <c r="J15" s="72" t="s">
        <v>59</v>
      </c>
    </row>
    <row r="16" spans="1:14" s="99" customFormat="1" ht="21.75" customHeight="1">
      <c r="A16" s="67">
        <v>2</v>
      </c>
      <c r="B16" s="68" t="s">
        <v>81</v>
      </c>
      <c r="C16" s="193"/>
      <c r="D16" s="69"/>
      <c r="E16" s="204"/>
      <c r="F16" s="204"/>
      <c r="G16" s="204"/>
      <c r="H16" s="204"/>
      <c r="I16" s="204"/>
      <c r="J16" s="70"/>
    </row>
    <row r="17" spans="1:10" s="99" customFormat="1" ht="21.75" customHeight="1">
      <c r="A17" s="71">
        <v>2.1</v>
      </c>
      <c r="B17" s="70" t="s">
        <v>82</v>
      </c>
      <c r="C17" s="193">
        <f>455*2</f>
        <v>910</v>
      </c>
      <c r="D17" s="69" t="s">
        <v>9</v>
      </c>
      <c r="E17" s="204">
        <f>176.64/4</f>
        <v>44.16</v>
      </c>
      <c r="F17" s="204">
        <f t="shared" ref="F17:F30" si="0">C17*E17</f>
        <v>40185.599999999999</v>
      </c>
      <c r="G17" s="204">
        <v>30</v>
      </c>
      <c r="H17" s="204">
        <f t="shared" ref="H17:H30" si="1">G17*C17</f>
        <v>27300</v>
      </c>
      <c r="I17" s="204">
        <f t="shared" ref="I17:I30" si="2">H17+F17</f>
        <v>67485.600000000006</v>
      </c>
      <c r="J17" s="72" t="s">
        <v>60</v>
      </c>
    </row>
    <row r="18" spans="1:10" s="99" customFormat="1" ht="21.75" customHeight="1">
      <c r="A18" s="71">
        <v>2.2000000000000002</v>
      </c>
      <c r="B18" s="70" t="s">
        <v>83</v>
      </c>
      <c r="C18" s="193">
        <f>380*2</f>
        <v>760</v>
      </c>
      <c r="D18" s="69" t="s">
        <v>9</v>
      </c>
      <c r="E18" s="204">
        <f>261.22/4</f>
        <v>65.31</v>
      </c>
      <c r="F18" s="204">
        <f t="shared" si="0"/>
        <v>49635.6</v>
      </c>
      <c r="G18" s="204">
        <v>40</v>
      </c>
      <c r="H18" s="204">
        <f t="shared" si="1"/>
        <v>30400</v>
      </c>
      <c r="I18" s="204">
        <f t="shared" si="2"/>
        <v>80035.600000000006</v>
      </c>
      <c r="J18" s="72" t="s">
        <v>60</v>
      </c>
    </row>
    <row r="19" spans="1:10" s="99" customFormat="1" ht="21.75" customHeight="1">
      <c r="A19" s="71">
        <v>2.2999999999999998</v>
      </c>
      <c r="B19" s="70" t="s">
        <v>84</v>
      </c>
      <c r="C19" s="193">
        <f>50*2</f>
        <v>100</v>
      </c>
      <c r="D19" s="69" t="s">
        <v>9</v>
      </c>
      <c r="E19" s="204">
        <f>625.7/4</f>
        <v>156.43</v>
      </c>
      <c r="F19" s="204">
        <f t="shared" si="0"/>
        <v>15643</v>
      </c>
      <c r="G19" s="204">
        <v>75</v>
      </c>
      <c r="H19" s="204">
        <f t="shared" si="1"/>
        <v>7500</v>
      </c>
      <c r="I19" s="204">
        <f t="shared" si="2"/>
        <v>23143</v>
      </c>
      <c r="J19" s="72" t="s">
        <v>60</v>
      </c>
    </row>
    <row r="20" spans="1:10" s="99" customFormat="1" ht="21.75" customHeight="1">
      <c r="A20" s="71">
        <v>2.4</v>
      </c>
      <c r="B20" s="70" t="s">
        <v>85</v>
      </c>
      <c r="C20" s="193">
        <f>90*2</f>
        <v>180</v>
      </c>
      <c r="D20" s="69" t="s">
        <v>9</v>
      </c>
      <c r="E20" s="204">
        <f>1029.91/4</f>
        <v>257.48</v>
      </c>
      <c r="F20" s="204">
        <f t="shared" si="0"/>
        <v>46346.400000000001</v>
      </c>
      <c r="G20" s="204">
        <v>120</v>
      </c>
      <c r="H20" s="204">
        <f t="shared" si="1"/>
        <v>21600</v>
      </c>
      <c r="I20" s="204">
        <f t="shared" si="2"/>
        <v>67946.399999999994</v>
      </c>
      <c r="J20" s="72" t="s">
        <v>60</v>
      </c>
    </row>
    <row r="21" spans="1:10" s="99" customFormat="1" ht="21.75" customHeight="1">
      <c r="A21" s="71">
        <v>2.5</v>
      </c>
      <c r="B21" s="70" t="s">
        <v>86</v>
      </c>
      <c r="C21" s="193">
        <f>110*2</f>
        <v>220</v>
      </c>
      <c r="D21" s="69" t="s">
        <v>9</v>
      </c>
      <c r="E21" s="204">
        <f>2184.11/4</f>
        <v>546.03</v>
      </c>
      <c r="F21" s="204">
        <f t="shared" si="0"/>
        <v>120126.6</v>
      </c>
      <c r="G21" s="204">
        <v>250</v>
      </c>
      <c r="H21" s="204">
        <f t="shared" si="1"/>
        <v>55000</v>
      </c>
      <c r="I21" s="204">
        <f t="shared" si="2"/>
        <v>175126.6</v>
      </c>
      <c r="J21" s="72" t="s">
        <v>60</v>
      </c>
    </row>
    <row r="22" spans="1:10" s="99" customFormat="1" ht="21.75" customHeight="1">
      <c r="A22" s="71">
        <v>2.6</v>
      </c>
      <c r="B22" s="70" t="s">
        <v>87</v>
      </c>
      <c r="C22" s="193">
        <v>2</v>
      </c>
      <c r="D22" s="69" t="s">
        <v>45</v>
      </c>
      <c r="E22" s="204">
        <v>3050</v>
      </c>
      <c r="F22" s="204">
        <f t="shared" si="0"/>
        <v>6100</v>
      </c>
      <c r="G22" s="204">
        <v>360</v>
      </c>
      <c r="H22" s="204">
        <f t="shared" si="1"/>
        <v>720</v>
      </c>
      <c r="I22" s="204">
        <f t="shared" si="2"/>
        <v>6820</v>
      </c>
      <c r="J22" s="72" t="s">
        <v>55</v>
      </c>
    </row>
    <row r="23" spans="1:10" s="99" customFormat="1" ht="21.75" customHeight="1">
      <c r="A23" s="71">
        <v>2.7</v>
      </c>
      <c r="B23" s="70" t="s">
        <v>88</v>
      </c>
      <c r="C23" s="193">
        <v>4</v>
      </c>
      <c r="D23" s="69" t="s">
        <v>45</v>
      </c>
      <c r="E23" s="204">
        <v>3480</v>
      </c>
      <c r="F23" s="204">
        <f t="shared" si="0"/>
        <v>13920</v>
      </c>
      <c r="G23" s="204">
        <v>480</v>
      </c>
      <c r="H23" s="204">
        <f t="shared" si="1"/>
        <v>1920</v>
      </c>
      <c r="I23" s="204">
        <f t="shared" si="2"/>
        <v>15840</v>
      </c>
      <c r="J23" s="72" t="s">
        <v>55</v>
      </c>
    </row>
    <row r="24" spans="1:10" s="99" customFormat="1" ht="21.75" customHeight="1">
      <c r="A24" s="71">
        <v>2.8</v>
      </c>
      <c r="B24" s="70" t="s">
        <v>89</v>
      </c>
      <c r="C24" s="193">
        <v>4</v>
      </c>
      <c r="D24" s="69" t="s">
        <v>45</v>
      </c>
      <c r="E24" s="204">
        <v>3905</v>
      </c>
      <c r="F24" s="204">
        <f t="shared" si="0"/>
        <v>15620</v>
      </c>
      <c r="G24" s="204">
        <v>720</v>
      </c>
      <c r="H24" s="204">
        <f t="shared" si="1"/>
        <v>2880</v>
      </c>
      <c r="I24" s="204">
        <f t="shared" si="2"/>
        <v>18500</v>
      </c>
      <c r="J24" s="72" t="s">
        <v>55</v>
      </c>
    </row>
    <row r="25" spans="1:10" s="99" customFormat="1" ht="21.75" customHeight="1">
      <c r="A25" s="71">
        <v>2.9</v>
      </c>
      <c r="B25" s="70" t="s">
        <v>90</v>
      </c>
      <c r="C25" s="193">
        <v>1</v>
      </c>
      <c r="D25" s="69" t="s">
        <v>52</v>
      </c>
      <c r="E25" s="204">
        <f>50%*SUM(F17:F21)</f>
        <v>135968.6</v>
      </c>
      <c r="F25" s="204">
        <f t="shared" si="0"/>
        <v>135968.6</v>
      </c>
      <c r="G25" s="204">
        <f>30%*SUM(F25)</f>
        <v>40790.58</v>
      </c>
      <c r="H25" s="204">
        <f t="shared" si="1"/>
        <v>40790.58</v>
      </c>
      <c r="I25" s="204">
        <f t="shared" si="2"/>
        <v>176759.18</v>
      </c>
      <c r="J25" s="70"/>
    </row>
    <row r="26" spans="1:10" s="99" customFormat="1" ht="21.75" customHeight="1">
      <c r="A26" s="151">
        <v>2.1</v>
      </c>
      <c r="B26" s="70" t="s">
        <v>91</v>
      </c>
      <c r="C26" s="193">
        <v>1</v>
      </c>
      <c r="D26" s="69" t="s">
        <v>52</v>
      </c>
      <c r="E26" s="204">
        <f>25%*SUM(F17:F21)</f>
        <v>67984.3</v>
      </c>
      <c r="F26" s="204">
        <f t="shared" si="0"/>
        <v>67984.3</v>
      </c>
      <c r="G26" s="204">
        <f>30%*SUM(F26)</f>
        <v>20395.29</v>
      </c>
      <c r="H26" s="204">
        <f t="shared" si="1"/>
        <v>20395.29</v>
      </c>
      <c r="I26" s="204">
        <f t="shared" si="2"/>
        <v>88379.59</v>
      </c>
      <c r="J26" s="70"/>
    </row>
    <row r="27" spans="1:10" s="99" customFormat="1" ht="21.75" customHeight="1">
      <c r="A27" s="71">
        <v>2.11</v>
      </c>
      <c r="B27" s="70" t="s">
        <v>92</v>
      </c>
      <c r="C27" s="193">
        <v>1</v>
      </c>
      <c r="D27" s="69" t="s">
        <v>52</v>
      </c>
      <c r="E27" s="204">
        <f>10%*SUM(F16:F20)</f>
        <v>15181.06</v>
      </c>
      <c r="F27" s="204">
        <f t="shared" si="0"/>
        <v>15181.06</v>
      </c>
      <c r="G27" s="204">
        <f>30%*SUM(F27)</f>
        <v>4554.32</v>
      </c>
      <c r="H27" s="204">
        <f>G27*C27</f>
        <v>4554.32</v>
      </c>
      <c r="I27" s="204">
        <f>H27+F27</f>
        <v>19735.38</v>
      </c>
      <c r="J27" s="70"/>
    </row>
    <row r="28" spans="1:10" s="99" customFormat="1" ht="21.75" customHeight="1">
      <c r="A28" s="71">
        <v>2.12</v>
      </c>
      <c r="B28" s="70" t="s">
        <v>93</v>
      </c>
      <c r="C28" s="193">
        <v>2</v>
      </c>
      <c r="D28" s="69" t="s">
        <v>46</v>
      </c>
      <c r="E28" s="204">
        <v>0</v>
      </c>
      <c r="F28" s="204">
        <f t="shared" si="0"/>
        <v>0</v>
      </c>
      <c r="G28" s="204">
        <v>10000</v>
      </c>
      <c r="H28" s="204">
        <f t="shared" si="1"/>
        <v>20000</v>
      </c>
      <c r="I28" s="204">
        <f t="shared" si="2"/>
        <v>20000</v>
      </c>
      <c r="J28" s="70"/>
    </row>
    <row r="29" spans="1:10" s="99" customFormat="1" ht="21.75" customHeight="1">
      <c r="A29" s="71">
        <v>2.13</v>
      </c>
      <c r="B29" s="70" t="s">
        <v>94</v>
      </c>
      <c r="C29" s="193">
        <v>20</v>
      </c>
      <c r="D29" s="69" t="s">
        <v>8</v>
      </c>
      <c r="E29" s="204">
        <f>273+240</f>
        <v>513</v>
      </c>
      <c r="F29" s="204">
        <f t="shared" si="0"/>
        <v>10260</v>
      </c>
      <c r="G29" s="204">
        <f>56+160</f>
        <v>216</v>
      </c>
      <c r="H29" s="204">
        <f t="shared" si="1"/>
        <v>4320</v>
      </c>
      <c r="I29" s="204">
        <f t="shared" si="2"/>
        <v>14580</v>
      </c>
      <c r="J29" s="72" t="s">
        <v>59</v>
      </c>
    </row>
    <row r="30" spans="1:10" s="99" customFormat="1" ht="21.75" customHeight="1">
      <c r="A30" s="71">
        <v>2.14</v>
      </c>
      <c r="B30" s="70" t="s">
        <v>95</v>
      </c>
      <c r="C30" s="194">
        <v>20</v>
      </c>
      <c r="D30" s="69" t="s">
        <v>8</v>
      </c>
      <c r="E30" s="205">
        <v>36</v>
      </c>
      <c r="F30" s="204">
        <f t="shared" si="0"/>
        <v>720</v>
      </c>
      <c r="G30" s="205">
        <v>30</v>
      </c>
      <c r="H30" s="204">
        <f t="shared" si="1"/>
        <v>600</v>
      </c>
      <c r="I30" s="204">
        <f t="shared" si="2"/>
        <v>1320</v>
      </c>
      <c r="J30" s="72" t="s">
        <v>59</v>
      </c>
    </row>
    <row r="31" spans="1:10" s="99" customFormat="1" ht="21.75" customHeight="1">
      <c r="A31" s="67">
        <v>3</v>
      </c>
      <c r="B31" s="68" t="s">
        <v>96</v>
      </c>
      <c r="C31" s="193"/>
      <c r="D31" s="69"/>
      <c r="E31" s="204"/>
      <c r="F31" s="204"/>
      <c r="G31" s="204"/>
      <c r="H31" s="204"/>
      <c r="I31" s="204"/>
      <c r="J31" s="70"/>
    </row>
    <row r="32" spans="1:10" s="99" customFormat="1" ht="21.75" customHeight="1">
      <c r="A32" s="71">
        <v>3.1</v>
      </c>
      <c r="B32" s="70" t="s">
        <v>97</v>
      </c>
      <c r="C32" s="193">
        <f>(8*7*36*2)+(60+48+6*2)</f>
        <v>4152</v>
      </c>
      <c r="D32" s="69" t="s">
        <v>9</v>
      </c>
      <c r="E32" s="204">
        <f>90/4</f>
        <v>22.5</v>
      </c>
      <c r="F32" s="204">
        <f t="shared" ref="F32:F37" si="3">C32*E32</f>
        <v>93420</v>
      </c>
      <c r="G32" s="204">
        <v>30</v>
      </c>
      <c r="H32" s="204">
        <f t="shared" ref="H32:H37" si="4">G32*C32</f>
        <v>124560</v>
      </c>
      <c r="I32" s="204">
        <f t="shared" ref="I32:I37" si="5">H32+F32</f>
        <v>217980</v>
      </c>
      <c r="J32" s="72" t="s">
        <v>55</v>
      </c>
    </row>
    <row r="33" spans="1:14" s="99" customFormat="1" ht="21.75" customHeight="1">
      <c r="A33" s="73">
        <v>3.2</v>
      </c>
      <c r="B33" s="70" t="s">
        <v>120</v>
      </c>
      <c r="C33" s="193">
        <f>36*7*2</f>
        <v>504</v>
      </c>
      <c r="D33" s="69" t="s">
        <v>45</v>
      </c>
      <c r="E33" s="204">
        <v>30</v>
      </c>
      <c r="F33" s="204">
        <f t="shared" si="3"/>
        <v>15120</v>
      </c>
      <c r="G33" s="204">
        <v>0</v>
      </c>
      <c r="H33" s="204">
        <f t="shared" si="4"/>
        <v>0</v>
      </c>
      <c r="I33" s="204">
        <f t="shared" si="5"/>
        <v>15120</v>
      </c>
      <c r="J33" s="72" t="s">
        <v>55</v>
      </c>
    </row>
    <row r="34" spans="1:14" s="99" customFormat="1" ht="21.75" customHeight="1">
      <c r="A34" s="73">
        <v>3.2</v>
      </c>
      <c r="B34" s="70" t="s">
        <v>98</v>
      </c>
      <c r="C34" s="193">
        <f>(36*7*2)*4</f>
        <v>2016</v>
      </c>
      <c r="D34" s="69" t="s">
        <v>45</v>
      </c>
      <c r="E34" s="204">
        <v>40</v>
      </c>
      <c r="F34" s="204">
        <f t="shared" si="3"/>
        <v>80640</v>
      </c>
      <c r="G34" s="204">
        <v>0</v>
      </c>
      <c r="H34" s="204">
        <f t="shared" si="4"/>
        <v>0</v>
      </c>
      <c r="I34" s="204">
        <f t="shared" si="5"/>
        <v>80640</v>
      </c>
      <c r="J34" s="72" t="s">
        <v>55</v>
      </c>
    </row>
    <row r="35" spans="1:14" s="99" customFormat="1" ht="21.75" customHeight="1">
      <c r="A35" s="71">
        <v>3.3</v>
      </c>
      <c r="B35" s="70" t="s">
        <v>90</v>
      </c>
      <c r="C35" s="193">
        <v>1</v>
      </c>
      <c r="D35" s="69" t="s">
        <v>52</v>
      </c>
      <c r="E35" s="204">
        <f>70%*SUM(F32:F32)</f>
        <v>65394</v>
      </c>
      <c r="F35" s="204">
        <f t="shared" si="3"/>
        <v>65394</v>
      </c>
      <c r="G35" s="204">
        <f>30%*SUM(F35)</f>
        <v>19618.2</v>
      </c>
      <c r="H35" s="204">
        <f t="shared" si="4"/>
        <v>19618.2</v>
      </c>
      <c r="I35" s="204">
        <f t="shared" si="5"/>
        <v>85012.2</v>
      </c>
      <c r="J35" s="70"/>
    </row>
    <row r="36" spans="1:14" s="99" customFormat="1" ht="21.75" customHeight="1">
      <c r="A36" s="73">
        <v>3.4</v>
      </c>
      <c r="B36" s="70" t="s">
        <v>99</v>
      </c>
      <c r="C36" s="193">
        <v>1</v>
      </c>
      <c r="D36" s="69" t="s">
        <v>52</v>
      </c>
      <c r="E36" s="204">
        <f>50%*SUM(F32:F32)</f>
        <v>46710</v>
      </c>
      <c r="F36" s="204">
        <f t="shared" si="3"/>
        <v>46710</v>
      </c>
      <c r="G36" s="204">
        <f>30%*SUM(F36)</f>
        <v>14013</v>
      </c>
      <c r="H36" s="204">
        <f t="shared" si="4"/>
        <v>14013</v>
      </c>
      <c r="I36" s="204">
        <f t="shared" si="5"/>
        <v>60723</v>
      </c>
      <c r="J36" s="70"/>
    </row>
    <row r="37" spans="1:14" s="99" customFormat="1" ht="21.75" customHeight="1">
      <c r="A37" s="71">
        <v>3.5</v>
      </c>
      <c r="B37" s="70" t="s">
        <v>100</v>
      </c>
      <c r="C37" s="193">
        <v>1</v>
      </c>
      <c r="D37" s="69" t="s">
        <v>52</v>
      </c>
      <c r="E37" s="204">
        <f>10%*SUM(F32:F32)</f>
        <v>9342</v>
      </c>
      <c r="F37" s="204">
        <f t="shared" si="3"/>
        <v>9342</v>
      </c>
      <c r="G37" s="204">
        <f>30%*SUM(F37)</f>
        <v>2802.6</v>
      </c>
      <c r="H37" s="204">
        <f t="shared" si="4"/>
        <v>2802.6</v>
      </c>
      <c r="I37" s="204">
        <f t="shared" si="5"/>
        <v>12144.6</v>
      </c>
      <c r="J37" s="70"/>
    </row>
    <row r="38" spans="1:14" s="99" customFormat="1" ht="21.75" customHeight="1" thickBot="1">
      <c r="A38" s="71"/>
      <c r="B38" s="70"/>
      <c r="C38" s="193"/>
      <c r="D38" s="69"/>
      <c r="E38" s="204"/>
      <c r="F38" s="204"/>
      <c r="G38" s="204"/>
      <c r="H38" s="204"/>
      <c r="I38" s="204"/>
      <c r="J38" s="70"/>
    </row>
    <row r="39" spans="1:14" ht="21" customHeight="1" thickBot="1">
      <c r="A39" s="92"/>
      <c r="B39" s="93" t="s">
        <v>79</v>
      </c>
      <c r="C39" s="195"/>
      <c r="D39" s="94"/>
      <c r="E39" s="206"/>
      <c r="F39" s="206">
        <f>SUM(F12:F37)</f>
        <v>848317.16</v>
      </c>
      <c r="G39" s="206"/>
      <c r="H39" s="206">
        <f>SUM(H12:H37)</f>
        <v>550273.99</v>
      </c>
      <c r="I39" s="209">
        <f>F39+H39</f>
        <v>1398591.15</v>
      </c>
      <c r="J39" s="95"/>
    </row>
    <row r="40" spans="1:14" ht="21" customHeight="1">
      <c r="A40" s="160" t="s">
        <v>56</v>
      </c>
      <c r="B40" s="160"/>
      <c r="C40" s="160"/>
      <c r="D40" s="160"/>
      <c r="L40" s="79"/>
      <c r="M40" s="79"/>
      <c r="N40" s="79"/>
    </row>
    <row r="41" spans="1:14" ht="21" customHeight="1">
      <c r="A41" s="79" t="s">
        <v>64</v>
      </c>
      <c r="C41" s="196"/>
      <c r="L41" s="79"/>
      <c r="M41" s="79"/>
      <c r="N41" s="79"/>
    </row>
    <row r="42" spans="1:14" ht="21" customHeight="1">
      <c r="A42" s="79" t="s">
        <v>57</v>
      </c>
      <c r="C42" s="196"/>
      <c r="L42" s="79"/>
      <c r="M42" s="79"/>
      <c r="N42" s="79"/>
    </row>
    <row r="43" spans="1:14" ht="21" customHeight="1">
      <c r="A43" s="79" t="s">
        <v>63</v>
      </c>
      <c r="C43" s="196"/>
      <c r="L43" s="79"/>
      <c r="M43" s="79"/>
      <c r="N43" s="79"/>
    </row>
    <row r="44" spans="1:14" ht="21" customHeight="1">
      <c r="A44" s="79" t="s">
        <v>65</v>
      </c>
      <c r="C44" s="196"/>
      <c r="L44" s="79"/>
      <c r="M44" s="79"/>
      <c r="N44" s="79"/>
    </row>
    <row r="45" spans="1:14" ht="21" customHeight="1">
      <c r="A45" s="79" t="s">
        <v>66</v>
      </c>
      <c r="C45" s="196"/>
      <c r="L45" s="79"/>
      <c r="M45" s="79"/>
      <c r="N45" s="79"/>
    </row>
    <row r="46" spans="1:14" ht="21" customHeight="1">
      <c r="A46" s="79" t="s">
        <v>62</v>
      </c>
      <c r="C46" s="196"/>
      <c r="L46" s="79"/>
      <c r="M46" s="79"/>
      <c r="N46" s="79"/>
    </row>
    <row r="47" spans="1:14" ht="21" customHeight="1">
      <c r="A47" s="79" t="s">
        <v>58</v>
      </c>
      <c r="C47" s="196"/>
      <c r="L47" s="79"/>
      <c r="M47" s="79"/>
      <c r="N47" s="79"/>
    </row>
    <row r="51" spans="1:2" ht="21" customHeight="1">
      <c r="B51" s="97"/>
    </row>
    <row r="60" spans="1:2" ht="21" customHeight="1">
      <c r="A60" s="79"/>
    </row>
  </sheetData>
  <mergeCells count="9">
    <mergeCell ref="A40:D40"/>
    <mergeCell ref="A1:J1"/>
    <mergeCell ref="A8:A9"/>
    <mergeCell ref="B8:B9"/>
    <mergeCell ref="C8:C9"/>
    <mergeCell ref="D8:D9"/>
    <mergeCell ref="E8:F8"/>
    <mergeCell ref="G8:H8"/>
    <mergeCell ref="J8:J9"/>
  </mergeCells>
  <printOptions horizontalCentered="1"/>
  <pageMargins left="0.47244094488188981" right="0.47244094488188981" top="0.43307086614173229" bottom="0.19685039370078741" header="0.27559055118110237" footer="0.11811023622047245"/>
  <pageSetup paperSize="9" scale="95" orientation="landscape" r:id="rId1"/>
  <headerFooter>
    <oddHeader>&amp;R&amp;"TH SarabunPSK,Bold"&amp;14แบบ ปร.4  แผ่นที่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4"/>
  <sheetViews>
    <sheetView showGridLines="0" view="pageBreakPreview" topLeftCell="A7" zoomScaleNormal="100" zoomScaleSheetLayoutView="100" workbookViewId="0">
      <selection activeCell="W14" sqref="W14"/>
    </sheetView>
  </sheetViews>
  <sheetFormatPr defaultColWidth="2.1640625" defaultRowHeight="21" zeroHeight="1"/>
  <cols>
    <col min="1" max="1" width="10.83203125" style="29" customWidth="1"/>
    <col min="2" max="2" width="40.83203125" style="29" customWidth="1"/>
    <col min="3" max="3" width="18.33203125" style="29" customWidth="1"/>
    <col min="4" max="4" width="10.1640625" style="29" customWidth="1"/>
    <col min="5" max="5" width="17.83203125" style="29" customWidth="1"/>
    <col min="6" max="6" width="12" style="29" customWidth="1"/>
    <col min="7" max="16384" width="2.1640625" style="29"/>
  </cols>
  <sheetData>
    <row r="1" spans="1:6" s="34" customFormat="1" ht="21" customHeight="1">
      <c r="E1" s="35" t="s">
        <v>20</v>
      </c>
      <c r="F1" s="35"/>
    </row>
    <row r="2" spans="1:6" ht="21" customHeight="1">
      <c r="A2" s="169" t="s">
        <v>40</v>
      </c>
      <c r="B2" s="169"/>
      <c r="C2" s="169"/>
      <c r="D2" s="169"/>
      <c r="E2" s="169"/>
      <c r="F2" s="169"/>
    </row>
    <row r="3" spans="1:6" ht="21" customHeight="1">
      <c r="A3" s="36" t="str">
        <f>ชื่อโครงการ!A4</f>
        <v>กลุ่มงาน : งานปรับปรุงอาคาร</v>
      </c>
      <c r="B3" s="36"/>
      <c r="C3" s="36"/>
      <c r="D3" s="36"/>
      <c r="E3" s="36"/>
      <c r="F3" s="36"/>
    </row>
    <row r="4" spans="1:6" ht="21" customHeight="1">
      <c r="A4" s="30" t="str">
        <f>ชื่อโครงการ!A2</f>
        <v>ชื่อโครงการ : สำหรับจ้างซ่อมแซมระบบน้ำประปา หอพักนักศึกษา จำนวน 1 งาน</v>
      </c>
      <c r="B4" s="31"/>
      <c r="C4" s="31"/>
      <c r="D4" s="31"/>
      <c r="E4" s="31"/>
      <c r="F4" s="31"/>
    </row>
    <row r="5" spans="1:6" ht="21" customHeight="1">
      <c r="A5" s="30" t="str">
        <f>ชื่อโครงการ!A11</f>
        <v>สถานที่ก่อสร้าง : 744 ถนนสุรนารายณ์ ตำบลในเมือง อำเภอเมืองนครราชสีมา จังหวัดนครราชสีมา</v>
      </c>
      <c r="B5" s="31"/>
      <c r="C5" s="31"/>
      <c r="D5" s="31"/>
      <c r="E5" s="31"/>
      <c r="F5" s="31"/>
    </row>
    <row r="6" spans="1:6" ht="21" customHeight="1">
      <c r="A6" s="31" t="str">
        <f>[2]ชื่อโครงการ!B5</f>
        <v>แบบเลขที่</v>
      </c>
      <c r="B6" s="31"/>
      <c r="C6" s="31"/>
      <c r="D6" s="31"/>
      <c r="E6" s="31"/>
      <c r="F6" s="31"/>
    </row>
    <row r="7" spans="1:6" ht="21" customHeight="1">
      <c r="A7" s="30" t="str">
        <f>ชื่อโครงการ!A13</f>
        <v>หน่วยงานเจ้าของโครงการ : กองพัฒนานักศึกษา  มหาวิทยาลัยเทคโนโลยีราชมงคลอีสาน</v>
      </c>
      <c r="B7" s="31"/>
      <c r="C7" s="31"/>
      <c r="D7" s="31"/>
      <c r="E7" s="31"/>
      <c r="F7" s="31"/>
    </row>
    <row r="8" spans="1:6" ht="21" customHeight="1">
      <c r="A8" s="30" t="s">
        <v>67</v>
      </c>
      <c r="B8" s="31"/>
      <c r="C8" s="31"/>
      <c r="D8" s="31"/>
      <c r="E8" s="31"/>
      <c r="F8" s="31"/>
    </row>
    <row r="9" spans="1:6" ht="21" customHeight="1">
      <c r="A9" s="30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9" s="31"/>
      <c r="C9" s="31"/>
      <c r="D9" s="31"/>
      <c r="E9" s="31"/>
      <c r="F9" s="31"/>
    </row>
    <row r="10" spans="1:6" ht="21" customHeight="1" thickBot="1">
      <c r="A10" s="37" t="s">
        <v>16</v>
      </c>
      <c r="B10" s="37" t="s">
        <v>16</v>
      </c>
      <c r="C10" s="38" t="s">
        <v>16</v>
      </c>
      <c r="D10" s="37" t="s">
        <v>16</v>
      </c>
      <c r="E10" s="38" t="s">
        <v>16</v>
      </c>
      <c r="F10" s="37" t="s">
        <v>18</v>
      </c>
    </row>
    <row r="11" spans="1:6" ht="21" customHeight="1" thickTop="1">
      <c r="A11" s="170" t="s">
        <v>13</v>
      </c>
      <c r="B11" s="170" t="s">
        <v>14</v>
      </c>
      <c r="C11" s="170" t="s">
        <v>22</v>
      </c>
      <c r="D11" s="170" t="s">
        <v>3</v>
      </c>
      <c r="E11" s="170" t="s">
        <v>2</v>
      </c>
      <c r="F11" s="170" t="s">
        <v>7</v>
      </c>
    </row>
    <row r="12" spans="1:6" ht="21" customHeight="1" thickBot="1">
      <c r="A12" s="175"/>
      <c r="B12" s="175"/>
      <c r="C12" s="171"/>
      <c r="D12" s="175"/>
      <c r="E12" s="171"/>
      <c r="F12" s="175"/>
    </row>
    <row r="13" spans="1:6" ht="21" customHeight="1" thickTop="1">
      <c r="A13" s="42">
        <v>1</v>
      </c>
      <c r="B13" s="63" t="str">
        <f>ปร.4!B10</f>
        <v>หมวดปรับปรุงงานท่อน้ำประปา</v>
      </c>
      <c r="C13" s="186">
        <f>ปร.4!I39</f>
        <v>1398591.15</v>
      </c>
      <c r="D13" s="44">
        <v>1.3061</v>
      </c>
      <c r="E13" s="32">
        <f>C13*D13</f>
        <v>1826699.9</v>
      </c>
      <c r="F13" s="41"/>
    </row>
    <row r="14" spans="1:6" ht="21" customHeight="1">
      <c r="A14" s="39"/>
      <c r="B14" s="40"/>
      <c r="C14" s="32"/>
      <c r="D14" s="44"/>
      <c r="E14" s="32"/>
      <c r="F14" s="41" t="s">
        <v>16</v>
      </c>
    </row>
    <row r="15" spans="1:6" ht="21" customHeight="1">
      <c r="A15" s="39"/>
      <c r="B15" s="40"/>
      <c r="C15" s="45"/>
      <c r="D15" s="44"/>
      <c r="E15" s="32"/>
      <c r="F15" s="41"/>
    </row>
    <row r="16" spans="1:6" ht="21" customHeight="1">
      <c r="A16" s="42"/>
      <c r="B16" s="40"/>
      <c r="C16" s="41"/>
      <c r="D16" s="44"/>
      <c r="E16" s="32"/>
      <c r="F16" s="41"/>
    </row>
    <row r="17" spans="1:7" ht="21" customHeight="1">
      <c r="A17" s="42"/>
      <c r="B17" s="40"/>
      <c r="C17" s="41"/>
      <c r="D17" s="44"/>
      <c r="E17" s="32"/>
      <c r="F17" s="41"/>
    </row>
    <row r="18" spans="1:7" ht="21" customHeight="1">
      <c r="A18" s="42"/>
      <c r="B18" s="40"/>
      <c r="C18" s="41"/>
      <c r="D18" s="44"/>
      <c r="E18" s="32"/>
      <c r="F18" s="41"/>
    </row>
    <row r="19" spans="1:7" ht="21" customHeight="1">
      <c r="A19" s="42"/>
      <c r="B19" s="40"/>
      <c r="C19" s="46"/>
      <c r="D19" s="44"/>
      <c r="E19" s="32"/>
      <c r="F19" s="41"/>
    </row>
    <row r="20" spans="1:7" ht="21" customHeight="1">
      <c r="A20" s="42"/>
      <c r="B20" s="47"/>
      <c r="C20" s="46"/>
      <c r="D20" s="41"/>
      <c r="E20" s="45"/>
      <c r="F20" s="41"/>
    </row>
    <row r="21" spans="1:7" ht="21" customHeight="1">
      <c r="A21" s="41"/>
      <c r="B21" s="48" t="s">
        <v>39</v>
      </c>
      <c r="C21" s="41"/>
      <c r="D21" s="41"/>
      <c r="E21" s="45"/>
      <c r="F21" s="41"/>
    </row>
    <row r="22" spans="1:7" ht="21" customHeight="1">
      <c r="A22" s="41"/>
      <c r="B22" s="49" t="s">
        <v>49</v>
      </c>
      <c r="C22" s="41"/>
      <c r="D22" s="41"/>
      <c r="E22" s="45"/>
      <c r="F22" s="41"/>
    </row>
    <row r="23" spans="1:7" ht="21" customHeight="1">
      <c r="A23" s="41"/>
      <c r="B23" s="49" t="s">
        <v>50</v>
      </c>
      <c r="C23" s="41"/>
      <c r="D23" s="41"/>
      <c r="E23" s="45"/>
      <c r="F23" s="41"/>
    </row>
    <row r="24" spans="1:7" ht="21" customHeight="1">
      <c r="A24" s="41"/>
      <c r="B24" s="50" t="s">
        <v>77</v>
      </c>
      <c r="C24" s="36"/>
      <c r="D24" s="41"/>
      <c r="E24" s="45"/>
      <c r="F24" s="41"/>
    </row>
    <row r="25" spans="1:7" ht="21" customHeight="1" thickBot="1">
      <c r="A25" s="43"/>
      <c r="B25" s="51" t="s">
        <v>51</v>
      </c>
      <c r="C25" s="52"/>
      <c r="D25" s="43"/>
      <c r="E25" s="53"/>
      <c r="F25" s="43"/>
    </row>
    <row r="26" spans="1:7" ht="21" customHeight="1" thickTop="1" thickBot="1">
      <c r="A26" s="28"/>
      <c r="B26" s="28"/>
      <c r="C26" s="172" t="s">
        <v>21</v>
      </c>
      <c r="D26" s="173"/>
      <c r="E26" s="54">
        <f>SUM(E13:E25)</f>
        <v>1826699.9</v>
      </c>
      <c r="F26" s="28"/>
    </row>
    <row r="27" spans="1:7" s="56" customFormat="1" ht="21" customHeight="1" thickTop="1">
      <c r="A27" s="57"/>
      <c r="B27" s="58"/>
      <c r="C27" s="59"/>
      <c r="D27" s="59"/>
      <c r="E27" s="59"/>
    </row>
    <row r="28" spans="1:7" s="104" customFormat="1" ht="21" customHeight="1">
      <c r="A28" s="174" t="s">
        <v>68</v>
      </c>
      <c r="B28" s="174"/>
      <c r="C28" s="102"/>
      <c r="D28" s="102"/>
      <c r="E28" s="103"/>
    </row>
    <row r="29" spans="1:7" s="104" customFormat="1" ht="21" customHeight="1">
      <c r="A29" s="105"/>
      <c r="B29" s="106"/>
      <c r="D29" s="107"/>
      <c r="E29" s="103"/>
    </row>
    <row r="30" spans="1:7" s="104" customFormat="1" ht="21" customHeight="1">
      <c r="A30" s="111" t="s">
        <v>117</v>
      </c>
      <c r="B30" s="111"/>
      <c r="C30" s="112" t="s">
        <v>118</v>
      </c>
      <c r="D30" s="111"/>
      <c r="E30" s="111"/>
      <c r="F30" s="111"/>
      <c r="G30" s="107"/>
    </row>
    <row r="31" spans="1:7" s="104" customFormat="1" ht="21" customHeight="1">
      <c r="A31" s="111" t="s">
        <v>114</v>
      </c>
      <c r="B31" s="111"/>
      <c r="C31" s="112" t="s">
        <v>115</v>
      </c>
      <c r="D31" s="111"/>
      <c r="E31" s="111"/>
      <c r="F31" s="111"/>
    </row>
    <row r="32" spans="1:7" s="104" customFormat="1" ht="21" customHeight="1">
      <c r="A32" s="111" t="s">
        <v>116</v>
      </c>
      <c r="B32" s="111"/>
      <c r="C32" s="112" t="s">
        <v>70</v>
      </c>
      <c r="D32" s="111"/>
      <c r="E32" s="111"/>
      <c r="F32" s="111"/>
    </row>
    <row r="33" spans="1:6" s="104" customFormat="1" ht="21" customHeight="1">
      <c r="A33" s="108"/>
      <c r="B33" s="108"/>
      <c r="D33" s="108"/>
      <c r="E33" s="109"/>
    </row>
    <row r="34" spans="1:6" s="104" customFormat="1" ht="21" customHeight="1">
      <c r="A34" s="110"/>
      <c r="B34" s="110"/>
      <c r="D34" s="110"/>
      <c r="E34" s="103"/>
    </row>
    <row r="35" spans="1:6" s="104" customFormat="1" ht="21" customHeight="1">
      <c r="A35" s="107"/>
      <c r="B35" s="107" t="s">
        <v>102</v>
      </c>
      <c r="C35" s="107"/>
      <c r="D35" s="107" t="s">
        <v>102</v>
      </c>
      <c r="E35" s="107"/>
      <c r="F35" s="107"/>
    </row>
    <row r="36" spans="1:6" s="104" customFormat="1" ht="21" customHeight="1">
      <c r="A36" s="107"/>
      <c r="B36" s="107" t="s">
        <v>104</v>
      </c>
      <c r="C36" s="107"/>
      <c r="D36" s="107" t="s">
        <v>103</v>
      </c>
      <c r="E36" s="107"/>
      <c r="F36" s="107"/>
    </row>
    <row r="37" spans="1:6" s="104" customFormat="1" ht="21" customHeight="1">
      <c r="A37" s="107"/>
      <c r="B37" s="107" t="s">
        <v>111</v>
      </c>
      <c r="D37" s="107" t="s">
        <v>112</v>
      </c>
      <c r="E37" s="107"/>
      <c r="F37" s="107"/>
    </row>
    <row r="38" spans="1:6" s="101" customFormat="1" ht="21" customHeight="1">
      <c r="A38" s="100"/>
      <c r="B38" s="100"/>
      <c r="D38" s="100"/>
    </row>
    <row r="39" spans="1:6" s="56" customFormat="1" ht="21" customHeight="1"/>
    <row r="40" spans="1:6" ht="21" customHeight="1">
      <c r="A40" s="28"/>
      <c r="B40" s="28"/>
      <c r="C40" s="28"/>
      <c r="D40" s="28"/>
      <c r="E40" s="28"/>
      <c r="F40" s="28"/>
    </row>
    <row r="41" spans="1:6" ht="21" customHeight="1">
      <c r="A41" s="167"/>
      <c r="B41" s="167"/>
      <c r="C41" s="167"/>
      <c r="D41" s="167"/>
      <c r="E41" s="167"/>
      <c r="F41" s="167"/>
    </row>
    <row r="42" spans="1:6" ht="21" customHeight="1">
      <c r="A42" s="168"/>
      <c r="B42" s="168"/>
      <c r="C42" s="168"/>
      <c r="D42" s="168"/>
      <c r="E42" s="168"/>
      <c r="F42" s="168"/>
    </row>
    <row r="43" spans="1:6" ht="21" customHeight="1">
      <c r="A43" s="33"/>
      <c r="C43" s="28"/>
      <c r="E43" s="33"/>
      <c r="F43" s="28"/>
    </row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</sheetData>
  <mergeCells count="11">
    <mergeCell ref="A41:F41"/>
    <mergeCell ref="A42:F42"/>
    <mergeCell ref="A2:F2"/>
    <mergeCell ref="E11:E12"/>
    <mergeCell ref="C11:C12"/>
    <mergeCell ref="C26:D26"/>
    <mergeCell ref="A28:B28"/>
    <mergeCell ref="A11:A12"/>
    <mergeCell ref="B11:B12"/>
    <mergeCell ref="D11:D12"/>
    <mergeCell ref="F11:F12"/>
  </mergeCells>
  <phoneticPr fontId="0" type="noConversion"/>
  <printOptions horizontalCentered="1"/>
  <pageMargins left="0.51181102362204722" right="0.47244094488188981" top="0.31496062992125984" bottom="0.27559055118110237" header="0.19685039370078741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9"/>
  <sheetViews>
    <sheetView showGridLines="0" tabSelected="1" view="pageBreakPreview" topLeftCell="A7" zoomScale="90" zoomScaleNormal="100" zoomScaleSheetLayoutView="90" workbookViewId="0">
      <selection activeCell="H22" sqref="H22"/>
    </sheetView>
  </sheetViews>
  <sheetFormatPr defaultColWidth="7.5" defaultRowHeight="21" zeroHeight="1"/>
  <cols>
    <col min="1" max="1" width="9.1640625" style="56" customWidth="1"/>
    <col min="2" max="2" width="59" style="56" customWidth="1"/>
    <col min="3" max="3" width="24" style="56" customWidth="1"/>
    <col min="4" max="4" width="17.5" style="56" customWidth="1"/>
    <col min="5" max="16384" width="7.5" style="56"/>
  </cols>
  <sheetData>
    <row r="1" spans="1:4" ht="21" customHeight="1">
      <c r="A1" s="113"/>
      <c r="B1" s="114" t="s">
        <v>12</v>
      </c>
      <c r="C1" s="181" t="s">
        <v>48</v>
      </c>
      <c r="D1" s="181"/>
    </row>
    <row r="2" spans="1:4" ht="21" customHeight="1">
      <c r="A2" s="182" t="s">
        <v>23</v>
      </c>
      <c r="B2" s="182"/>
      <c r="C2" s="182"/>
      <c r="D2" s="182"/>
    </row>
    <row r="3" spans="1:4" ht="21" customHeight="1">
      <c r="A3" s="115"/>
      <c r="B3" s="115"/>
      <c r="C3" s="115"/>
      <c r="D3" s="115"/>
    </row>
    <row r="4" spans="1:4" ht="21" customHeight="1">
      <c r="A4" s="116" t="str">
        <f>ชื่อโครงการ!A2</f>
        <v>ชื่อโครงการ : สำหรับจ้างซ่อมแซมระบบน้ำประปา หอพักนักศึกษา จำนวน 1 งาน</v>
      </c>
      <c r="B4" s="117"/>
      <c r="C4" s="117"/>
      <c r="D4" s="117"/>
    </row>
    <row r="5" spans="1:4" ht="21" customHeight="1">
      <c r="A5" s="118" t="str">
        <f>ชื่อโครงการ!A11</f>
        <v>สถานที่ก่อสร้าง : 744 ถนนสุรนารายณ์ ตำบลในเมือง อำเภอเมืองนครราชสีมา จังหวัดนครราชสีมา</v>
      </c>
      <c r="B5" s="119"/>
      <c r="C5" s="119"/>
      <c r="D5" s="119"/>
    </row>
    <row r="6" spans="1:4" ht="21" customHeight="1">
      <c r="A6" s="119" t="s">
        <v>19</v>
      </c>
      <c r="B6" s="119"/>
      <c r="C6" s="119"/>
      <c r="D6" s="119"/>
    </row>
    <row r="7" spans="1:4" ht="21" customHeight="1">
      <c r="A7" s="119" t="str">
        <f>ชื่อโครงการ!A13</f>
        <v>หน่วยงานเจ้าของโครงการ : กองพัฒนานักศึกษา  มหาวิทยาลัยเทคโนโลยีราชมงคลอีสาน</v>
      </c>
      <c r="B7" s="119"/>
      <c r="C7" s="119"/>
      <c r="D7" s="119"/>
    </row>
    <row r="8" spans="1:4" ht="21" customHeight="1">
      <c r="A8" s="119" t="s">
        <v>47</v>
      </c>
      <c r="B8" s="119"/>
      <c r="C8" s="119"/>
      <c r="D8" s="119"/>
    </row>
    <row r="9" spans="1:4" ht="21" customHeight="1">
      <c r="A9" s="120" t="str">
        <f>ชื่อโครงการ!A9</f>
        <v>คำนวณราคากลาง : โดยคณะกรรมการกำหนดราคากลาง  เมื่อวันที่ 27  เดือน มิถุนายน พ.ศ. 2567</v>
      </c>
      <c r="B9" s="121"/>
      <c r="C9" s="121"/>
      <c r="D9" s="121"/>
    </row>
    <row r="10" spans="1:4" ht="21" customHeight="1" thickBot="1">
      <c r="A10" s="122"/>
      <c r="B10" s="122"/>
      <c r="C10" s="122"/>
      <c r="D10" s="123" t="s">
        <v>18</v>
      </c>
    </row>
    <row r="11" spans="1:4" ht="21" customHeight="1" thickTop="1">
      <c r="A11" s="183" t="s">
        <v>13</v>
      </c>
      <c r="B11" s="183" t="s">
        <v>14</v>
      </c>
      <c r="C11" s="183" t="s">
        <v>2</v>
      </c>
      <c r="D11" s="183" t="s">
        <v>7</v>
      </c>
    </row>
    <row r="12" spans="1:4" ht="21" customHeight="1" thickBot="1">
      <c r="A12" s="184"/>
      <c r="B12" s="184"/>
      <c r="C12" s="185"/>
      <c r="D12" s="184"/>
    </row>
    <row r="13" spans="1:4" ht="21" customHeight="1" thickTop="1">
      <c r="A13" s="124">
        <v>1</v>
      </c>
      <c r="B13" s="125" t="str">
        <f>ปร.4!B10</f>
        <v>หมวดปรับปรุงงานท่อน้ำประปา</v>
      </c>
      <c r="C13" s="126">
        <f>'ปร.5(ก)'!E26</f>
        <v>1826699.9</v>
      </c>
      <c r="D13" s="124"/>
    </row>
    <row r="14" spans="1:4" ht="21" customHeight="1">
      <c r="A14" s="124"/>
      <c r="B14" s="125"/>
      <c r="C14" s="126"/>
      <c r="D14" s="124"/>
    </row>
    <row r="15" spans="1:4" ht="21" customHeight="1">
      <c r="A15" s="124"/>
      <c r="B15" s="125"/>
      <c r="C15" s="126"/>
      <c r="D15" s="124"/>
    </row>
    <row r="16" spans="1:4" ht="21" customHeight="1">
      <c r="A16" s="124"/>
      <c r="B16" s="125"/>
      <c r="C16" s="126"/>
      <c r="D16" s="124"/>
    </row>
    <row r="17" spans="1:6" ht="21" customHeight="1">
      <c r="A17" s="124"/>
      <c r="B17" s="125"/>
      <c r="C17" s="126"/>
      <c r="D17" s="124"/>
    </row>
    <row r="18" spans="1:6" ht="21" customHeight="1">
      <c r="A18" s="124"/>
      <c r="B18" s="125"/>
      <c r="C18" s="126"/>
      <c r="D18" s="124"/>
    </row>
    <row r="19" spans="1:6" ht="21" customHeight="1">
      <c r="A19" s="127"/>
      <c r="B19" s="128"/>
      <c r="C19" s="129"/>
      <c r="D19" s="127"/>
    </row>
    <row r="20" spans="1:6" ht="21" customHeight="1" thickBot="1">
      <c r="A20" s="130"/>
      <c r="B20" s="131"/>
      <c r="C20" s="132"/>
      <c r="D20" s="130"/>
    </row>
    <row r="21" spans="1:6" ht="21" customHeight="1" thickTop="1">
      <c r="A21" s="176" t="s">
        <v>0</v>
      </c>
      <c r="B21" s="133" t="s">
        <v>44</v>
      </c>
      <c r="C21" s="134">
        <f>SUM(C13:C20)</f>
        <v>1826699.9</v>
      </c>
      <c r="D21" s="135"/>
    </row>
    <row r="22" spans="1:6" ht="21" customHeight="1" thickBot="1">
      <c r="A22" s="177"/>
      <c r="B22" s="136" t="s">
        <v>43</v>
      </c>
      <c r="C22" s="137">
        <f>C21</f>
        <v>1826699.9</v>
      </c>
      <c r="D22" s="138"/>
    </row>
    <row r="23" spans="1:6" ht="21" customHeight="1" thickTop="1">
      <c r="A23" s="177"/>
      <c r="B23" s="139"/>
      <c r="C23" s="139"/>
      <c r="D23" s="140"/>
    </row>
    <row r="24" spans="1:6" ht="21" customHeight="1" thickBot="1">
      <c r="A24" s="178"/>
      <c r="B24" s="152" t="str">
        <f>BAHTTEXT(C22)</f>
        <v>หนึ่งล้านแปดแสนสองหมื่นหกพันหกร้อยเก้าสิบเก้าบาทเก้าสิบสตางค์</v>
      </c>
      <c r="C24" s="141"/>
      <c r="D24" s="142"/>
    </row>
    <row r="25" spans="1:6" ht="21" customHeight="1" thickTop="1">
      <c r="A25" s="143"/>
      <c r="B25" s="144"/>
      <c r="C25" s="145"/>
      <c r="D25" s="145"/>
      <c r="E25" s="59"/>
    </row>
    <row r="26" spans="1:6" ht="24">
      <c r="A26" s="179" t="s">
        <v>68</v>
      </c>
      <c r="B26" s="179"/>
      <c r="C26" s="113"/>
      <c r="D26" s="113"/>
      <c r="E26" s="59"/>
    </row>
    <row r="27" spans="1:6" ht="21" customHeight="1">
      <c r="A27" s="146"/>
      <c r="B27" s="147"/>
      <c r="C27" s="139"/>
      <c r="D27" s="148"/>
      <c r="E27" s="59"/>
    </row>
    <row r="28" spans="1:6" ht="24">
      <c r="A28" s="148"/>
      <c r="B28" s="180" t="s">
        <v>69</v>
      </c>
      <c r="C28" s="180"/>
      <c r="D28" s="148"/>
      <c r="E28" s="59"/>
    </row>
    <row r="29" spans="1:6" ht="24">
      <c r="A29" s="148"/>
      <c r="B29" s="180" t="s">
        <v>108</v>
      </c>
      <c r="C29" s="180"/>
      <c r="D29" s="148"/>
      <c r="E29" s="60"/>
      <c r="F29" s="60"/>
    </row>
    <row r="30" spans="1:6" ht="24">
      <c r="A30" s="148"/>
      <c r="B30" s="180" t="s">
        <v>70</v>
      </c>
      <c r="C30" s="180"/>
      <c r="D30" s="148"/>
      <c r="E30" s="55"/>
    </row>
    <row r="31" spans="1:6" ht="21" customHeight="1">
      <c r="A31" s="149"/>
      <c r="B31" s="149"/>
      <c r="C31" s="139"/>
      <c r="D31" s="149"/>
      <c r="E31" s="62"/>
    </row>
    <row r="32" spans="1:6" ht="21" customHeight="1">
      <c r="A32" s="150"/>
      <c r="B32" s="150"/>
      <c r="C32" s="139"/>
      <c r="D32" s="150"/>
      <c r="E32" s="59"/>
    </row>
    <row r="33" spans="1:6" ht="24">
      <c r="A33" s="180" t="s">
        <v>105</v>
      </c>
      <c r="B33" s="180"/>
      <c r="C33" s="180" t="s">
        <v>105</v>
      </c>
      <c r="D33" s="180"/>
      <c r="E33" s="59"/>
    </row>
    <row r="34" spans="1:6" ht="24">
      <c r="A34" s="180" t="s">
        <v>109</v>
      </c>
      <c r="B34" s="180"/>
      <c r="C34" s="180" t="s">
        <v>110</v>
      </c>
      <c r="D34" s="180"/>
      <c r="E34" s="60"/>
      <c r="F34" s="60"/>
    </row>
    <row r="35" spans="1:6" ht="24">
      <c r="A35" s="180" t="s">
        <v>106</v>
      </c>
      <c r="B35" s="180"/>
      <c r="C35" s="180" t="s">
        <v>107</v>
      </c>
      <c r="D35" s="180"/>
    </row>
    <row r="36" spans="1:6" ht="21" customHeight="1">
      <c r="A36" s="61"/>
      <c r="B36" s="61"/>
      <c r="D36" s="61"/>
    </row>
    <row r="37" spans="1:6" ht="21" customHeight="1"/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s="56" customFormat="1" ht="21" customHeight="1"/>
    <row r="50" s="56" customFormat="1" ht="21" customHeight="1"/>
    <row r="51" s="56" customFormat="1" ht="21" customHeight="1"/>
    <row r="52" s="56" customFormat="1" ht="21" customHeight="1"/>
    <row r="53" s="56" customFormat="1" ht="21" customHeight="1"/>
    <row r="54" s="56" customFormat="1" ht="21" customHeight="1"/>
    <row r="55" s="56" customFormat="1" ht="21" customHeight="1"/>
    <row r="56" s="56" customFormat="1" ht="21" customHeight="1"/>
    <row r="57" s="56" customFormat="1" ht="21" customHeight="1"/>
    <row r="58" s="56" customFormat="1" ht="21" customHeight="1"/>
    <row r="59" s="56" customFormat="1" ht="21" customHeight="1"/>
    <row r="60" s="56" customFormat="1" ht="21" customHeight="1"/>
    <row r="61" s="56" customFormat="1" ht="21" customHeight="1"/>
    <row r="62" s="56" customFormat="1" ht="21" customHeight="1"/>
    <row r="63" s="56" customFormat="1" ht="21" customHeight="1"/>
    <row r="64" s="56" customFormat="1" ht="21" customHeight="1"/>
    <row r="65" s="56" customFormat="1" ht="21" customHeight="1"/>
    <row r="66" s="56" customFormat="1" ht="21" customHeight="1"/>
    <row r="67" s="56" customFormat="1" ht="21" customHeight="1"/>
    <row r="68" s="56" customFormat="1" ht="21" customHeight="1"/>
    <row r="69" s="56" customFormat="1" ht="21" customHeight="1"/>
    <row r="70" s="56" customFormat="1" ht="21" customHeight="1"/>
    <row r="71" s="56" customFormat="1" ht="21" customHeight="1"/>
    <row r="72" s="56" customFormat="1" ht="21" customHeight="1"/>
    <row r="73" s="56" customFormat="1" ht="21" customHeight="1"/>
    <row r="74" s="56" customFormat="1" ht="21" customHeight="1"/>
    <row r="75" s="56" customFormat="1" ht="21" customHeight="1"/>
    <row r="76" s="56" customFormat="1" ht="21" customHeight="1"/>
    <row r="77" s="56" customFormat="1" ht="21" customHeight="1"/>
    <row r="78" s="56" customFormat="1" ht="21" customHeight="1"/>
    <row r="79" s="56" customFormat="1" ht="21" customHeight="1"/>
  </sheetData>
  <mergeCells count="17">
    <mergeCell ref="C33:D33"/>
    <mergeCell ref="A35:B35"/>
    <mergeCell ref="C35:D35"/>
    <mergeCell ref="A34:B34"/>
    <mergeCell ref="C34:D34"/>
    <mergeCell ref="A33:B33"/>
    <mergeCell ref="C1:D1"/>
    <mergeCell ref="A2:D2"/>
    <mergeCell ref="A11:A12"/>
    <mergeCell ref="B11:B12"/>
    <mergeCell ref="D11:D12"/>
    <mergeCell ref="C11:C12"/>
    <mergeCell ref="A21:A24"/>
    <mergeCell ref="A26:B26"/>
    <mergeCell ref="B28:C28"/>
    <mergeCell ref="B29:C29"/>
    <mergeCell ref="B30:C30"/>
  </mergeCells>
  <phoneticPr fontId="0" type="noConversion"/>
  <printOptions horizontalCentered="1"/>
  <pageMargins left="0.51181102362204722" right="0.51181102362204722" top="0.47244094488188981" bottom="0.3937007874015748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6660-B681-45C4-A9A5-6DB1AB645DF1}">
  <sheetPr>
    <tabColor rgb="FF00B050"/>
  </sheetPr>
  <dimension ref="A2:C13"/>
  <sheetViews>
    <sheetView workbookViewId="0">
      <selection activeCell="C21" sqref="C21"/>
    </sheetView>
  </sheetViews>
  <sheetFormatPr defaultColWidth="8.83203125" defaultRowHeight="18.75"/>
  <cols>
    <col min="1" max="1" width="61" style="65" customWidth="1"/>
    <col min="2" max="2" width="53" style="65" customWidth="1"/>
    <col min="3" max="3" width="57.5" style="65" customWidth="1"/>
    <col min="4" max="16384" width="8.83203125" style="65"/>
  </cols>
  <sheetData>
    <row r="2" spans="1:3">
      <c r="A2" s="64" t="s">
        <v>119</v>
      </c>
    </row>
    <row r="3" spans="1:3" ht="9.9499999999999993" customHeight="1">
      <c r="A3" s="64"/>
    </row>
    <row r="4" spans="1:3">
      <c r="A4" s="65" t="s">
        <v>74</v>
      </c>
      <c r="B4" s="65" t="s">
        <v>74</v>
      </c>
    </row>
    <row r="5" spans="1:3">
      <c r="A5" s="64"/>
      <c r="B5" s="64" t="s">
        <v>73</v>
      </c>
    </row>
    <row r="6" spans="1:3" ht="9.9499999999999993" customHeight="1">
      <c r="A6" s="64"/>
    </row>
    <row r="7" spans="1:3">
      <c r="A7" s="65" t="s">
        <v>17</v>
      </c>
    </row>
    <row r="8" spans="1:3" ht="9.9499999999999993" customHeight="1">
      <c r="A8" s="64"/>
    </row>
    <row r="9" spans="1:3">
      <c r="A9" s="65" t="s">
        <v>124</v>
      </c>
    </row>
    <row r="10" spans="1:3" ht="9.9499999999999993" customHeight="1">
      <c r="A10" s="64"/>
    </row>
    <row r="11" spans="1:3">
      <c r="A11" s="65" t="s">
        <v>76</v>
      </c>
      <c r="B11" s="65" t="s">
        <v>76</v>
      </c>
      <c r="C11" s="64" t="s">
        <v>75</v>
      </c>
    </row>
    <row r="12" spans="1:3" ht="9.9499999999999993" customHeight="1">
      <c r="A12" s="64"/>
    </row>
    <row r="13" spans="1:3">
      <c r="A13" s="65" t="s">
        <v>78</v>
      </c>
      <c r="B13" s="65" t="s">
        <v>71</v>
      </c>
      <c r="C13" s="65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รายละเอียดค่าใช้จ่ายพิเศษ</vt:lpstr>
      <vt:lpstr>ปร.4</vt:lpstr>
      <vt:lpstr>ปร.5(ก)</vt:lpstr>
      <vt:lpstr>ปร.6</vt:lpstr>
      <vt:lpstr>ชื่อโครงการ</vt:lpstr>
      <vt:lpstr>ปร.4!Print_Area</vt:lpstr>
      <vt:lpstr>'ปร.5(ก)'!Print_Area</vt:lpstr>
      <vt:lpstr>ปร.6!Print_Area</vt:lpstr>
      <vt:lpstr>รายละเอียดค่าใช้จ่ายพิเศษ!Print_Area</vt:lpstr>
      <vt:lpstr>ปร.4!Print_Titles</vt:lpstr>
    </vt:vector>
  </TitlesOfParts>
  <Company>กรมโยธาธิการ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สุชาติ ภูรีสารศัพท์</dc:creator>
  <cp:lastModifiedBy>Sayun Khondputsa</cp:lastModifiedBy>
  <cp:lastPrinted>2024-07-18T02:00:52Z</cp:lastPrinted>
  <dcterms:created xsi:type="dcterms:W3CDTF">1999-12-06T05:31:38Z</dcterms:created>
  <dcterms:modified xsi:type="dcterms:W3CDTF">2024-07-18T02:18:22Z</dcterms:modified>
</cp:coreProperties>
</file>